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tabRatio="889" firstSheet="1" activeTab="2"/>
  </bookViews>
  <sheets>
    <sheet name="BENEFÍCIOS-SEM JRS E SEM CORREÇ" sheetId="9" r:id="rId1"/>
    <sheet name="LOAS-SEM JRS E SEM CORREÇÃO" sheetId="10" r:id="rId2"/>
    <sheet name="BENEFÍCIOS-CORRIGIDO-SEM JUROS" sheetId="17" r:id="rId3"/>
    <sheet name="LOAS-CORRIGIDO-SEM JUROS" sheetId="16" r:id="rId4"/>
    <sheet name="BENEFÍCIOS-com juros 12 m" sheetId="19" r:id="rId5"/>
    <sheet name="BPC LOAS-com juros 12 m" sheetId="20" r:id="rId6"/>
    <sheet name="salario matern. Sem juros" sheetId="21" r:id="rId7"/>
    <sheet name="salario matern. Juros 12 m" sheetId="15" r:id="rId8"/>
    <sheet name="Seguro Defeso.Sem jrs" sheetId="18" r:id="rId9"/>
    <sheet name="Seguro Defeso Com juros 12m" sheetId="22" r:id="rId10"/>
    <sheet name="base(indices)" sheetId="2" r:id="rId11"/>
    <sheet name="Plan3" sheetId="3" r:id="rId12"/>
  </sheets>
  <definedNames>
    <definedName name="_xlnm.Print_Area" localSheetId="4">'BENEFÍCIOS-com juros 12 m'!$A$1:$AA$154</definedName>
    <definedName name="_xlnm.Print_Area" localSheetId="2">'BENEFÍCIOS-CORRIGIDO-SEM JUROS'!$A$1:$AA$154</definedName>
    <definedName name="OLE_LINK1" localSheetId="10">'base(indices)'!#REF!</definedName>
    <definedName name="_xlnm.Print_Titles" localSheetId="4">'BENEFÍCIOS-com juros 12 m'!$9:$10</definedName>
    <definedName name="_xlnm.Print_Titles" localSheetId="2">'BENEFÍCIOS-CORRIGIDO-SEM JUROS'!$9:$10</definedName>
    <definedName name="_xlnm.Print_Titles" localSheetId="0">'BENEFÍCIOS-SEM JRS E SEM CORREÇ'!$9:$10</definedName>
    <definedName name="_xlnm.Print_Titles" localSheetId="5">'BPC LOAS-com juros 12 m'!$9:$10</definedName>
    <definedName name="_xlnm.Print_Titles" localSheetId="3">'LOAS-CORRIGIDO-SEM JUROS'!$9:$10</definedName>
    <definedName name="_xlnm.Print_Titles" localSheetId="1">'LOAS-SEM JRS E SEM CORREÇÃO'!$9:$10</definedName>
    <definedName name="_xlnm.Print_Titles" localSheetId="7">'salario matern. Juros 12 m'!$10:$11</definedName>
    <definedName name="_xlnm.Print_Titles" localSheetId="6">'salario matern. Sem juros'!$10:$11</definedName>
    <definedName name="_xlnm.Print_Titles" localSheetId="9">'Seguro Defeso Com juros 12m'!$9:$10</definedName>
    <definedName name="_xlnm.Print_Titles" localSheetId="8">'Seguro Defeso.Sem jrs'!$9:$10</definedName>
  </definedNames>
  <calcPr calcId="125725"/>
</workbook>
</file>

<file path=xl/calcChain.xml><?xml version="1.0" encoding="utf-8"?>
<calcChain xmlns="http://schemas.openxmlformats.org/spreadsheetml/2006/main">
  <c r="C136" i="9"/>
  <c r="C137"/>
  <c r="E137" s="1"/>
  <c r="C138"/>
  <c r="C139"/>
  <c r="E139" s="1"/>
  <c r="G139" s="1"/>
  <c r="C140"/>
  <c r="C141"/>
  <c r="C142"/>
  <c r="E142" s="1"/>
  <c r="G142" s="1"/>
  <c r="C143"/>
  <c r="C144"/>
  <c r="C145"/>
  <c r="E145" s="1"/>
  <c r="C135"/>
  <c r="C134"/>
  <c r="E144"/>
  <c r="G144" s="1"/>
  <c r="E143"/>
  <c r="G143" s="1"/>
  <c r="E141"/>
  <c r="G141" s="1"/>
  <c r="E140"/>
  <c r="G140" s="1"/>
  <c r="E138"/>
  <c r="G138" s="1"/>
  <c r="Y145"/>
  <c r="V145"/>
  <c r="S145"/>
  <c r="P145"/>
  <c r="M145"/>
  <c r="Y143"/>
  <c r="V143"/>
  <c r="S143"/>
  <c r="P143"/>
  <c r="M143"/>
  <c r="Y141"/>
  <c r="V141"/>
  <c r="S141"/>
  <c r="P141"/>
  <c r="M141"/>
  <c r="Y139"/>
  <c r="V139"/>
  <c r="S139"/>
  <c r="P139"/>
  <c r="M139"/>
  <c r="Y137"/>
  <c r="V137"/>
  <c r="S137"/>
  <c r="P137"/>
  <c r="M137"/>
  <c r="G137" l="1"/>
  <c r="H137" s="1"/>
  <c r="H141"/>
  <c r="H139"/>
  <c r="H143"/>
  <c r="G145"/>
  <c r="H145" s="1"/>
  <c r="H138"/>
  <c r="H140"/>
  <c r="H142"/>
  <c r="H144"/>
  <c r="W7" i="17"/>
  <c r="D16" i="22" l="1"/>
  <c r="E136" i="9"/>
  <c r="G136" s="1"/>
  <c r="H136" l="1"/>
  <c r="F131" i="15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K6" i="22"/>
  <c r="O6" i="18"/>
  <c r="G17" i="22"/>
  <c r="G16"/>
  <c r="G15"/>
  <c r="G14"/>
  <c r="G13"/>
  <c r="G12"/>
  <c r="G11"/>
  <c r="E17"/>
  <c r="D17"/>
  <c r="E16"/>
  <c r="E15"/>
  <c r="D15"/>
  <c r="E14"/>
  <c r="D14"/>
  <c r="E13"/>
  <c r="D13"/>
  <c r="E12"/>
  <c r="D12"/>
  <c r="E11"/>
  <c r="D11"/>
  <c r="O6"/>
  <c r="M8" i="15"/>
  <c r="F144"/>
  <c r="F143"/>
  <c r="F142"/>
  <c r="F141"/>
  <c r="F140"/>
  <c r="F139"/>
  <c r="F138"/>
  <c r="F137"/>
  <c r="F136"/>
  <c r="F135"/>
  <c r="F134"/>
  <c r="F133"/>
  <c r="Z144" i="21"/>
  <c r="W144"/>
  <c r="T144"/>
  <c r="Q144"/>
  <c r="N144"/>
  <c r="D144"/>
  <c r="Z143"/>
  <c r="W143"/>
  <c r="T143"/>
  <c r="Q143"/>
  <c r="N143"/>
  <c r="D143"/>
  <c r="Z142"/>
  <c r="W142"/>
  <c r="T142"/>
  <c r="Q142"/>
  <c r="N142"/>
  <c r="D142"/>
  <c r="Z141"/>
  <c r="W141"/>
  <c r="T141"/>
  <c r="Q141"/>
  <c r="N141"/>
  <c r="D141"/>
  <c r="Z140"/>
  <c r="W140"/>
  <c r="T140"/>
  <c r="Q140"/>
  <c r="N140"/>
  <c r="D140"/>
  <c r="Z139"/>
  <c r="W139"/>
  <c r="T139"/>
  <c r="Q139"/>
  <c r="N139"/>
  <c r="D139"/>
  <c r="Z138"/>
  <c r="W138"/>
  <c r="T138"/>
  <c r="Q138"/>
  <c r="N138"/>
  <c r="D138"/>
  <c r="Z137"/>
  <c r="W137"/>
  <c r="T137"/>
  <c r="Q137"/>
  <c r="N137"/>
  <c r="D137"/>
  <c r="Z136"/>
  <c r="W136"/>
  <c r="T136"/>
  <c r="Q136"/>
  <c r="N136"/>
  <c r="D136"/>
  <c r="Z135"/>
  <c r="W135"/>
  <c r="T135"/>
  <c r="Q135"/>
  <c r="N135"/>
  <c r="D135"/>
  <c r="Z134"/>
  <c r="W134"/>
  <c r="T134"/>
  <c r="Q134"/>
  <c r="N134"/>
  <c r="D134"/>
  <c r="Z133"/>
  <c r="W133"/>
  <c r="T133"/>
  <c r="Q133"/>
  <c r="N133"/>
  <c r="D133"/>
  <c r="W131"/>
  <c r="T131"/>
  <c r="Q131"/>
  <c r="N131"/>
  <c r="Z131" s="1"/>
  <c r="D131"/>
  <c r="E131" s="1"/>
  <c r="G131" s="1"/>
  <c r="W130"/>
  <c r="T130"/>
  <c r="Q130"/>
  <c r="N130"/>
  <c r="Z130" s="1"/>
  <c r="D130"/>
  <c r="E130" s="1"/>
  <c r="W129"/>
  <c r="T129"/>
  <c r="Q129"/>
  <c r="N129"/>
  <c r="Z129" s="1"/>
  <c r="D129"/>
  <c r="E129" s="1"/>
  <c r="G129" s="1"/>
  <c r="W128"/>
  <c r="T128"/>
  <c r="Q128"/>
  <c r="N128"/>
  <c r="Z128" s="1"/>
  <c r="D128"/>
  <c r="E128" s="1"/>
  <c r="W127"/>
  <c r="T127"/>
  <c r="Q127"/>
  <c r="N127"/>
  <c r="Z127" s="1"/>
  <c r="D127"/>
  <c r="E127" s="1"/>
  <c r="G127" s="1"/>
  <c r="W126"/>
  <c r="T126"/>
  <c r="Q126"/>
  <c r="N126"/>
  <c r="Z126" s="1"/>
  <c r="D126"/>
  <c r="E126" s="1"/>
  <c r="W125"/>
  <c r="T125"/>
  <c r="Q125"/>
  <c r="N125"/>
  <c r="Z125" s="1"/>
  <c r="D125"/>
  <c r="E125" s="1"/>
  <c r="G125" s="1"/>
  <c r="W124"/>
  <c r="T124"/>
  <c r="Q124"/>
  <c r="N124"/>
  <c r="Z124" s="1"/>
  <c r="D124"/>
  <c r="E124" s="1"/>
  <c r="W123"/>
  <c r="T123"/>
  <c r="Q123"/>
  <c r="N123"/>
  <c r="Z123" s="1"/>
  <c r="D123"/>
  <c r="E123" s="1"/>
  <c r="G123" s="1"/>
  <c r="W122"/>
  <c r="T122"/>
  <c r="Q122"/>
  <c r="N122"/>
  <c r="Z122" s="1"/>
  <c r="D122"/>
  <c r="E122" s="1"/>
  <c r="W121"/>
  <c r="T121"/>
  <c r="Q121"/>
  <c r="N121"/>
  <c r="Z121" s="1"/>
  <c r="D121"/>
  <c r="E121" s="1"/>
  <c r="G121" s="1"/>
  <c r="W120"/>
  <c r="T120"/>
  <c r="Q120"/>
  <c r="N120"/>
  <c r="Z120" s="1"/>
  <c r="D120"/>
  <c r="E120" s="1"/>
  <c r="W119"/>
  <c r="T119"/>
  <c r="Q119"/>
  <c r="N119"/>
  <c r="Z119" s="1"/>
  <c r="D119"/>
  <c r="E119" s="1"/>
  <c r="G119" s="1"/>
  <c r="W118"/>
  <c r="T118"/>
  <c r="Q118"/>
  <c r="N118"/>
  <c r="Z118" s="1"/>
  <c r="D118"/>
  <c r="E118" s="1"/>
  <c r="I118" s="1"/>
  <c r="W117"/>
  <c r="T117"/>
  <c r="Q117"/>
  <c r="N117"/>
  <c r="Z117" s="1"/>
  <c r="D117"/>
  <c r="E117" s="1"/>
  <c r="G117" s="1"/>
  <c r="W116"/>
  <c r="T116"/>
  <c r="Q116"/>
  <c r="N116"/>
  <c r="Z116" s="1"/>
  <c r="D116"/>
  <c r="E116" s="1"/>
  <c r="I116" s="1"/>
  <c r="W115"/>
  <c r="T115"/>
  <c r="Q115"/>
  <c r="N115"/>
  <c r="Z115" s="1"/>
  <c r="D115"/>
  <c r="E115" s="1"/>
  <c r="G115" s="1"/>
  <c r="W114"/>
  <c r="T114"/>
  <c r="Q114"/>
  <c r="N114"/>
  <c r="Z114" s="1"/>
  <c r="D114"/>
  <c r="E114" s="1"/>
  <c r="I114" s="1"/>
  <c r="W113"/>
  <c r="T113"/>
  <c r="Q113"/>
  <c r="N113"/>
  <c r="Z113" s="1"/>
  <c r="D113"/>
  <c r="E113" s="1"/>
  <c r="G113" s="1"/>
  <c r="W112"/>
  <c r="T112"/>
  <c r="Q112"/>
  <c r="N112"/>
  <c r="Z112" s="1"/>
  <c r="D112"/>
  <c r="E112" s="1"/>
  <c r="I112" s="1"/>
  <c r="W111"/>
  <c r="T111"/>
  <c r="Q111"/>
  <c r="N111"/>
  <c r="Z111" s="1"/>
  <c r="D111"/>
  <c r="E111" s="1"/>
  <c r="G111" s="1"/>
  <c r="W110"/>
  <c r="T110"/>
  <c r="Q110"/>
  <c r="N110"/>
  <c r="Z110" s="1"/>
  <c r="D110"/>
  <c r="E110" s="1"/>
  <c r="I110" s="1"/>
  <c r="W109"/>
  <c r="T109"/>
  <c r="Q109"/>
  <c r="N109"/>
  <c r="Z109" s="1"/>
  <c r="D109"/>
  <c r="E109" s="1"/>
  <c r="G109" s="1"/>
  <c r="W108"/>
  <c r="T108"/>
  <c r="Q108"/>
  <c r="N108"/>
  <c r="Z108" s="1"/>
  <c r="D108"/>
  <c r="E108" s="1"/>
  <c r="I108" s="1"/>
  <c r="W107"/>
  <c r="T107"/>
  <c r="Q107"/>
  <c r="N107"/>
  <c r="Z107" s="1"/>
  <c r="D107"/>
  <c r="E107" s="1"/>
  <c r="G107" s="1"/>
  <c r="W106"/>
  <c r="T106"/>
  <c r="Q106"/>
  <c r="N106"/>
  <c r="Z106" s="1"/>
  <c r="D106"/>
  <c r="E106" s="1"/>
  <c r="I106" s="1"/>
  <c r="W105"/>
  <c r="T105"/>
  <c r="Q105"/>
  <c r="N105"/>
  <c r="Z105" s="1"/>
  <c r="D105"/>
  <c r="E105" s="1"/>
  <c r="G105" s="1"/>
  <c r="W104"/>
  <c r="T104"/>
  <c r="Q104"/>
  <c r="N104"/>
  <c r="Z104" s="1"/>
  <c r="D104"/>
  <c r="E104" s="1"/>
  <c r="I104" s="1"/>
  <c r="W103"/>
  <c r="T103"/>
  <c r="Q103"/>
  <c r="N103"/>
  <c r="Z103" s="1"/>
  <c r="D103"/>
  <c r="E103" s="1"/>
  <c r="G103" s="1"/>
  <c r="W102"/>
  <c r="T102"/>
  <c r="Q102"/>
  <c r="N102"/>
  <c r="Z102" s="1"/>
  <c r="D102"/>
  <c r="E102" s="1"/>
  <c r="I102" s="1"/>
  <c r="W101"/>
  <c r="T101"/>
  <c r="Q101"/>
  <c r="N101"/>
  <c r="Z101" s="1"/>
  <c r="D101"/>
  <c r="E101" s="1"/>
  <c r="G101" s="1"/>
  <c r="W100"/>
  <c r="T100"/>
  <c r="Q100"/>
  <c r="N100"/>
  <c r="Z100" s="1"/>
  <c r="D100"/>
  <c r="E100" s="1"/>
  <c r="I100" s="1"/>
  <c r="W99"/>
  <c r="T99"/>
  <c r="Q99"/>
  <c r="N99"/>
  <c r="Z99" s="1"/>
  <c r="D99"/>
  <c r="E99" s="1"/>
  <c r="G99" s="1"/>
  <c r="W98"/>
  <c r="T98"/>
  <c r="Q98"/>
  <c r="N98"/>
  <c r="Z98" s="1"/>
  <c r="D98"/>
  <c r="E98" s="1"/>
  <c r="I98" s="1"/>
  <c r="W97"/>
  <c r="T97"/>
  <c r="Q97"/>
  <c r="N97"/>
  <c r="Z97" s="1"/>
  <c r="D97"/>
  <c r="E97" s="1"/>
  <c r="G97" s="1"/>
  <c r="W96"/>
  <c r="T96"/>
  <c r="Q96"/>
  <c r="N96"/>
  <c r="Z96" s="1"/>
  <c r="D96"/>
  <c r="E96" s="1"/>
  <c r="I96" s="1"/>
  <c r="W95"/>
  <c r="T95"/>
  <c r="Q95"/>
  <c r="N95"/>
  <c r="Z95" s="1"/>
  <c r="D95"/>
  <c r="E95" s="1"/>
  <c r="G95" s="1"/>
  <c r="W94"/>
  <c r="T94"/>
  <c r="Q94"/>
  <c r="N94"/>
  <c r="Z94" s="1"/>
  <c r="D94"/>
  <c r="E94" s="1"/>
  <c r="I94" s="1"/>
  <c r="W93"/>
  <c r="T93"/>
  <c r="Q93"/>
  <c r="N93"/>
  <c r="Z93" s="1"/>
  <c r="D93"/>
  <c r="E93" s="1"/>
  <c r="G93" s="1"/>
  <c r="W92"/>
  <c r="T92"/>
  <c r="Q92"/>
  <c r="N92"/>
  <c r="Z92" s="1"/>
  <c r="D92"/>
  <c r="E92" s="1"/>
  <c r="I92" s="1"/>
  <c r="W91"/>
  <c r="T91"/>
  <c r="Q91"/>
  <c r="N91"/>
  <c r="Z91" s="1"/>
  <c r="D91"/>
  <c r="E91" s="1"/>
  <c r="G91" s="1"/>
  <c r="W90"/>
  <c r="T90"/>
  <c r="Q90"/>
  <c r="N90"/>
  <c r="Z90" s="1"/>
  <c r="D90"/>
  <c r="E90" s="1"/>
  <c r="I90" s="1"/>
  <c r="W89"/>
  <c r="T89"/>
  <c r="Q89"/>
  <c r="N89"/>
  <c r="Z89" s="1"/>
  <c r="D89"/>
  <c r="E89" s="1"/>
  <c r="W88"/>
  <c r="T88"/>
  <c r="Q88"/>
  <c r="N88"/>
  <c r="Z88" s="1"/>
  <c r="D88"/>
  <c r="E88" s="1"/>
  <c r="W87"/>
  <c r="T87"/>
  <c r="Q87"/>
  <c r="N87"/>
  <c r="Z87" s="1"/>
  <c r="D87"/>
  <c r="E87" s="1"/>
  <c r="W86"/>
  <c r="T86"/>
  <c r="Q86"/>
  <c r="N86"/>
  <c r="Z86" s="1"/>
  <c r="D86"/>
  <c r="E86" s="1"/>
  <c r="W85"/>
  <c r="T85"/>
  <c r="Q85"/>
  <c r="N85"/>
  <c r="Z85" s="1"/>
  <c r="D85"/>
  <c r="E85" s="1"/>
  <c r="W84"/>
  <c r="T84"/>
  <c r="Q84"/>
  <c r="N84"/>
  <c r="Z84" s="1"/>
  <c r="D84"/>
  <c r="E84" s="1"/>
  <c r="W83"/>
  <c r="T83"/>
  <c r="Q83"/>
  <c r="N83"/>
  <c r="Z83" s="1"/>
  <c r="D83"/>
  <c r="E83" s="1"/>
  <c r="W82"/>
  <c r="T82"/>
  <c r="Q82"/>
  <c r="N82"/>
  <c r="Z82" s="1"/>
  <c r="D82"/>
  <c r="E82" s="1"/>
  <c r="W81"/>
  <c r="T81"/>
  <c r="Q81"/>
  <c r="N81"/>
  <c r="Z81" s="1"/>
  <c r="D81"/>
  <c r="E81" s="1"/>
  <c r="W80"/>
  <c r="T80"/>
  <c r="Q80"/>
  <c r="N80"/>
  <c r="Z80" s="1"/>
  <c r="D80"/>
  <c r="E80" s="1"/>
  <c r="W79"/>
  <c r="T79"/>
  <c r="Q79"/>
  <c r="N79"/>
  <c r="Z79" s="1"/>
  <c r="D79"/>
  <c r="E79" s="1"/>
  <c r="W78"/>
  <c r="T78"/>
  <c r="Q78"/>
  <c r="N78"/>
  <c r="Z78" s="1"/>
  <c r="D78"/>
  <c r="E78" s="1"/>
  <c r="W77"/>
  <c r="T77"/>
  <c r="Q77"/>
  <c r="N77"/>
  <c r="Z77" s="1"/>
  <c r="D77"/>
  <c r="E77" s="1"/>
  <c r="W76"/>
  <c r="T76"/>
  <c r="Q76"/>
  <c r="N76"/>
  <c r="Z76" s="1"/>
  <c r="D76"/>
  <c r="E76" s="1"/>
  <c r="W75"/>
  <c r="T75"/>
  <c r="Q75"/>
  <c r="N75"/>
  <c r="Z75" s="1"/>
  <c r="D75"/>
  <c r="E75" s="1"/>
  <c r="W74"/>
  <c r="T74"/>
  <c r="Q74"/>
  <c r="N74"/>
  <c r="Z74" s="1"/>
  <c r="D74"/>
  <c r="E74" s="1"/>
  <c r="W73"/>
  <c r="T73"/>
  <c r="Q73"/>
  <c r="N73"/>
  <c r="Z73" s="1"/>
  <c r="D73"/>
  <c r="E73" s="1"/>
  <c r="W72"/>
  <c r="T72"/>
  <c r="Q72"/>
  <c r="N72"/>
  <c r="Z72" s="1"/>
  <c r="D72"/>
  <c r="E72" s="1"/>
  <c r="W71"/>
  <c r="T71"/>
  <c r="Q71"/>
  <c r="N71"/>
  <c r="Z71" s="1"/>
  <c r="D71"/>
  <c r="E71" s="1"/>
  <c r="W70"/>
  <c r="T70"/>
  <c r="Q70"/>
  <c r="N70"/>
  <c r="Z70" s="1"/>
  <c r="D70"/>
  <c r="E70" s="1"/>
  <c r="W69"/>
  <c r="T69"/>
  <c r="Q69"/>
  <c r="N69"/>
  <c r="Z69" s="1"/>
  <c r="D69"/>
  <c r="E69" s="1"/>
  <c r="W68"/>
  <c r="T68"/>
  <c r="Q68"/>
  <c r="N68"/>
  <c r="Z68" s="1"/>
  <c r="D68"/>
  <c r="E68" s="1"/>
  <c r="W67"/>
  <c r="T67"/>
  <c r="Q67"/>
  <c r="N67"/>
  <c r="Z67" s="1"/>
  <c r="D67"/>
  <c r="E67" s="1"/>
  <c r="W66"/>
  <c r="T66"/>
  <c r="Q66"/>
  <c r="N66"/>
  <c r="Z66" s="1"/>
  <c r="D66"/>
  <c r="E66" s="1"/>
  <c r="W65"/>
  <c r="T65"/>
  <c r="Q65"/>
  <c r="N65"/>
  <c r="Z65" s="1"/>
  <c r="D65"/>
  <c r="E65" s="1"/>
  <c r="W64"/>
  <c r="T64"/>
  <c r="Q64"/>
  <c r="N64"/>
  <c r="Z64" s="1"/>
  <c r="D64"/>
  <c r="E64" s="1"/>
  <c r="W63"/>
  <c r="T63"/>
  <c r="Q63"/>
  <c r="N63"/>
  <c r="Z63" s="1"/>
  <c r="D63"/>
  <c r="E63" s="1"/>
  <c r="W62"/>
  <c r="T62"/>
  <c r="Q62"/>
  <c r="N62"/>
  <c r="Z62" s="1"/>
  <c r="D62"/>
  <c r="E62" s="1"/>
  <c r="W61"/>
  <c r="T61"/>
  <c r="Q61"/>
  <c r="N61"/>
  <c r="Z61" s="1"/>
  <c r="D61"/>
  <c r="E61" s="1"/>
  <c r="W60"/>
  <c r="T60"/>
  <c r="Q60"/>
  <c r="N60"/>
  <c r="Z60" s="1"/>
  <c r="D60"/>
  <c r="E60" s="1"/>
  <c r="W59"/>
  <c r="T59"/>
  <c r="Q59"/>
  <c r="N59"/>
  <c r="Z59" s="1"/>
  <c r="D59"/>
  <c r="E59" s="1"/>
  <c r="W58"/>
  <c r="T58"/>
  <c r="Q58"/>
  <c r="N58"/>
  <c r="Z58" s="1"/>
  <c r="D58"/>
  <c r="E58" s="1"/>
  <c r="W57"/>
  <c r="T57"/>
  <c r="Q57"/>
  <c r="N57"/>
  <c r="Z57" s="1"/>
  <c r="D57"/>
  <c r="E57" s="1"/>
  <c r="W56"/>
  <c r="T56"/>
  <c r="Q56"/>
  <c r="N56"/>
  <c r="Z56" s="1"/>
  <c r="D56"/>
  <c r="E56" s="1"/>
  <c r="W55"/>
  <c r="T55"/>
  <c r="Q55"/>
  <c r="N55"/>
  <c r="Z55" s="1"/>
  <c r="D55"/>
  <c r="E55" s="1"/>
  <c r="W54"/>
  <c r="T54"/>
  <c r="Q54"/>
  <c r="N54"/>
  <c r="Z54" s="1"/>
  <c r="D54"/>
  <c r="E54" s="1"/>
  <c r="W53"/>
  <c r="T53"/>
  <c r="Q53"/>
  <c r="N53"/>
  <c r="Z53" s="1"/>
  <c r="D53"/>
  <c r="E53" s="1"/>
  <c r="W52"/>
  <c r="T52"/>
  <c r="Q52"/>
  <c r="N52"/>
  <c r="Z52" s="1"/>
  <c r="D52"/>
  <c r="E52" s="1"/>
  <c r="W51"/>
  <c r="T51"/>
  <c r="Q51"/>
  <c r="N51"/>
  <c r="Z51" s="1"/>
  <c r="D51"/>
  <c r="E51" s="1"/>
  <c r="W50"/>
  <c r="T50"/>
  <c r="Q50"/>
  <c r="N50"/>
  <c r="Z50" s="1"/>
  <c r="D50"/>
  <c r="E50" s="1"/>
  <c r="W49"/>
  <c r="T49"/>
  <c r="Q49"/>
  <c r="N49"/>
  <c r="Z49" s="1"/>
  <c r="D49"/>
  <c r="E49" s="1"/>
  <c r="W48"/>
  <c r="T48"/>
  <c r="Q48"/>
  <c r="N48"/>
  <c r="Z48" s="1"/>
  <c r="D48"/>
  <c r="E48" s="1"/>
  <c r="W47"/>
  <c r="T47"/>
  <c r="Q47"/>
  <c r="N47"/>
  <c r="Z47" s="1"/>
  <c r="D47"/>
  <c r="E47" s="1"/>
  <c r="W46"/>
  <c r="T46"/>
  <c r="Q46"/>
  <c r="N46"/>
  <c r="Z46" s="1"/>
  <c r="D46"/>
  <c r="E46" s="1"/>
  <c r="W45"/>
  <c r="T45"/>
  <c r="Q45"/>
  <c r="N45"/>
  <c r="Z45" s="1"/>
  <c r="D45"/>
  <c r="E45" s="1"/>
  <c r="W44"/>
  <c r="T44"/>
  <c r="Q44"/>
  <c r="N44"/>
  <c r="Z44" s="1"/>
  <c r="D44"/>
  <c r="E44" s="1"/>
  <c r="W43"/>
  <c r="T43"/>
  <c r="Q43"/>
  <c r="N43"/>
  <c r="Z43" s="1"/>
  <c r="D43"/>
  <c r="E43" s="1"/>
  <c r="W42"/>
  <c r="T42"/>
  <c r="Q42"/>
  <c r="N42"/>
  <c r="Z42" s="1"/>
  <c r="D42"/>
  <c r="E42" s="1"/>
  <c r="W41"/>
  <c r="T41"/>
  <c r="Q41"/>
  <c r="N41"/>
  <c r="Z41" s="1"/>
  <c r="D41"/>
  <c r="E41" s="1"/>
  <c r="W40"/>
  <c r="T40"/>
  <c r="Q40"/>
  <c r="N40"/>
  <c r="Z40" s="1"/>
  <c r="D40"/>
  <c r="E40" s="1"/>
  <c r="W39"/>
  <c r="T39"/>
  <c r="Q39"/>
  <c r="N39"/>
  <c r="Z39" s="1"/>
  <c r="D39"/>
  <c r="E39" s="1"/>
  <c r="W38"/>
  <c r="T38"/>
  <c r="Q38"/>
  <c r="N38"/>
  <c r="Z38" s="1"/>
  <c r="D38"/>
  <c r="E38" s="1"/>
  <c r="W37"/>
  <c r="T37"/>
  <c r="Q37"/>
  <c r="N37"/>
  <c r="Z37" s="1"/>
  <c r="D37"/>
  <c r="E37" s="1"/>
  <c r="W36"/>
  <c r="T36"/>
  <c r="Q36"/>
  <c r="N36"/>
  <c r="Z36" s="1"/>
  <c r="D36"/>
  <c r="E36" s="1"/>
  <c r="W35"/>
  <c r="T35"/>
  <c r="Q35"/>
  <c r="N35"/>
  <c r="Z35" s="1"/>
  <c r="D35"/>
  <c r="E35" s="1"/>
  <c r="W34"/>
  <c r="T34"/>
  <c r="Q34"/>
  <c r="N34"/>
  <c r="Z34" s="1"/>
  <c r="D34"/>
  <c r="E34" s="1"/>
  <c r="W33"/>
  <c r="T33"/>
  <c r="Q33"/>
  <c r="N33"/>
  <c r="Z33" s="1"/>
  <c r="D33"/>
  <c r="E33" s="1"/>
  <c r="W32"/>
  <c r="T32"/>
  <c r="Q32"/>
  <c r="N32"/>
  <c r="Z32" s="1"/>
  <c r="D32"/>
  <c r="E32" s="1"/>
  <c r="W31"/>
  <c r="T31"/>
  <c r="Q31"/>
  <c r="N31"/>
  <c r="Z31" s="1"/>
  <c r="D31"/>
  <c r="E31" s="1"/>
  <c r="W30"/>
  <c r="T30"/>
  <c r="Q30"/>
  <c r="N30"/>
  <c r="Z30" s="1"/>
  <c r="D30"/>
  <c r="E30" s="1"/>
  <c r="W29"/>
  <c r="T29"/>
  <c r="Q29"/>
  <c r="N29"/>
  <c r="Z29" s="1"/>
  <c r="D29"/>
  <c r="E29" s="1"/>
  <c r="W28"/>
  <c r="T28"/>
  <c r="Q28"/>
  <c r="N28"/>
  <c r="Z28" s="1"/>
  <c r="D28"/>
  <c r="E28" s="1"/>
  <c r="W27"/>
  <c r="T27"/>
  <c r="Q27"/>
  <c r="N27"/>
  <c r="Z27" s="1"/>
  <c r="D27"/>
  <c r="E27" s="1"/>
  <c r="W26"/>
  <c r="T26"/>
  <c r="Q26"/>
  <c r="N26"/>
  <c r="Z26" s="1"/>
  <c r="D26"/>
  <c r="E26" s="1"/>
  <c r="I26" s="1"/>
  <c r="W25"/>
  <c r="T25"/>
  <c r="Q25"/>
  <c r="N25"/>
  <c r="Z25" s="1"/>
  <c r="D25"/>
  <c r="E25" s="1"/>
  <c r="I25" s="1"/>
  <c r="W24"/>
  <c r="T24"/>
  <c r="Q24"/>
  <c r="N24"/>
  <c r="Z24" s="1"/>
  <c r="D24"/>
  <c r="E24" s="1"/>
  <c r="I24" s="1"/>
  <c r="W23"/>
  <c r="T23"/>
  <c r="Q23"/>
  <c r="N23"/>
  <c r="Z23" s="1"/>
  <c r="D23"/>
  <c r="E23" s="1"/>
  <c r="I23" s="1"/>
  <c r="W22"/>
  <c r="T22"/>
  <c r="Q22"/>
  <c r="N22"/>
  <c r="Z22" s="1"/>
  <c r="D22"/>
  <c r="E22" s="1"/>
  <c r="I22" s="1"/>
  <c r="W21"/>
  <c r="T21"/>
  <c r="Q21"/>
  <c r="N21"/>
  <c r="Z21" s="1"/>
  <c r="D21"/>
  <c r="E21" s="1"/>
  <c r="I21" s="1"/>
  <c r="W20"/>
  <c r="T20"/>
  <c r="Q20"/>
  <c r="N20"/>
  <c r="Z20" s="1"/>
  <c r="D20"/>
  <c r="E20" s="1"/>
  <c r="I20" s="1"/>
  <c r="W19"/>
  <c r="T19"/>
  <c r="Q19"/>
  <c r="N19"/>
  <c r="Z19" s="1"/>
  <c r="D19"/>
  <c r="E19" s="1"/>
  <c r="I19" s="1"/>
  <c r="W18"/>
  <c r="T18"/>
  <c r="Q18"/>
  <c r="N18"/>
  <c r="Z18" s="1"/>
  <c r="D18"/>
  <c r="E18" s="1"/>
  <c r="I18" s="1"/>
  <c r="W17"/>
  <c r="T17"/>
  <c r="Q17"/>
  <c r="N17"/>
  <c r="Z17" s="1"/>
  <c r="D17"/>
  <c r="E17" s="1"/>
  <c r="I17" s="1"/>
  <c r="W16"/>
  <c r="T16"/>
  <c r="Q16"/>
  <c r="N16"/>
  <c r="Z16" s="1"/>
  <c r="D16"/>
  <c r="E16" s="1"/>
  <c r="I16" s="1"/>
  <c r="W15"/>
  <c r="T15"/>
  <c r="Q15"/>
  <c r="N15"/>
  <c r="Z15" s="1"/>
  <c r="D15"/>
  <c r="E15" s="1"/>
  <c r="I15" s="1"/>
  <c r="W14"/>
  <c r="T14"/>
  <c r="Q14"/>
  <c r="N14"/>
  <c r="Z14" s="1"/>
  <c r="D14"/>
  <c r="E14" s="1"/>
  <c r="I14" s="1"/>
  <c r="W13"/>
  <c r="T13"/>
  <c r="Q13"/>
  <c r="N13"/>
  <c r="Z13" s="1"/>
  <c r="D13"/>
  <c r="E13" s="1"/>
  <c r="I13" s="1"/>
  <c r="W12"/>
  <c r="T12"/>
  <c r="Q12"/>
  <c r="N12"/>
  <c r="Z12" s="1"/>
  <c r="D12"/>
  <c r="E12" s="1"/>
  <c r="I12" s="1"/>
  <c r="V8"/>
  <c r="M7" i="20"/>
  <c r="F135"/>
  <c r="F136"/>
  <c r="F137"/>
  <c r="F138"/>
  <c r="F139"/>
  <c r="F140"/>
  <c r="F141"/>
  <c r="F142"/>
  <c r="F143"/>
  <c r="F144"/>
  <c r="F134"/>
  <c r="F133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M7" i="19"/>
  <c r="F145"/>
  <c r="F144"/>
  <c r="F143"/>
  <c r="F142"/>
  <c r="F141"/>
  <c r="F140"/>
  <c r="F139"/>
  <c r="F138"/>
  <c r="F137"/>
  <c r="F136"/>
  <c r="F135"/>
  <c r="F134"/>
  <c r="F1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Y144" i="20"/>
  <c r="V144"/>
  <c r="S144"/>
  <c r="P144"/>
  <c r="M144"/>
  <c r="D144"/>
  <c r="C144"/>
  <c r="Y143"/>
  <c r="V143"/>
  <c r="S143"/>
  <c r="P143"/>
  <c r="M143"/>
  <c r="D143"/>
  <c r="C143"/>
  <c r="E143" s="1"/>
  <c r="G143" s="1"/>
  <c r="Y142"/>
  <c r="V142"/>
  <c r="S142"/>
  <c r="P142"/>
  <c r="M142"/>
  <c r="D142"/>
  <c r="C142"/>
  <c r="Y141"/>
  <c r="V141"/>
  <c r="S141"/>
  <c r="P141"/>
  <c r="M141"/>
  <c r="D141"/>
  <c r="C141"/>
  <c r="E141" s="1"/>
  <c r="G141" s="1"/>
  <c r="Y140"/>
  <c r="V140"/>
  <c r="S140"/>
  <c r="P140"/>
  <c r="M140"/>
  <c r="D140"/>
  <c r="C140"/>
  <c r="Y139"/>
  <c r="V139"/>
  <c r="S139"/>
  <c r="P139"/>
  <c r="M139"/>
  <c r="D139"/>
  <c r="C139"/>
  <c r="Y138"/>
  <c r="V138"/>
  <c r="S138"/>
  <c r="P138"/>
  <c r="M138"/>
  <c r="D138"/>
  <c r="C138"/>
  <c r="Y137"/>
  <c r="V137"/>
  <c r="S137"/>
  <c r="P137"/>
  <c r="M137"/>
  <c r="D137"/>
  <c r="C137"/>
  <c r="Y136"/>
  <c r="V136"/>
  <c r="S136"/>
  <c r="P136"/>
  <c r="M136"/>
  <c r="D136"/>
  <c r="C136"/>
  <c r="Y135"/>
  <c r="V135"/>
  <c r="S135"/>
  <c r="P135"/>
  <c r="M135"/>
  <c r="D135"/>
  <c r="C135"/>
  <c r="Y134"/>
  <c r="V134"/>
  <c r="S134"/>
  <c r="P134"/>
  <c r="M134"/>
  <c r="D134"/>
  <c r="C134"/>
  <c r="Y133"/>
  <c r="V133"/>
  <c r="S133"/>
  <c r="P133"/>
  <c r="M133"/>
  <c r="D133"/>
  <c r="C133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G120" s="1"/>
  <c r="H120" s="1"/>
  <c r="D119"/>
  <c r="E119" s="1"/>
  <c r="D118"/>
  <c r="E118" s="1"/>
  <c r="G118" s="1"/>
  <c r="H118" s="1"/>
  <c r="D117"/>
  <c r="E117" s="1"/>
  <c r="D116"/>
  <c r="E116" s="1"/>
  <c r="G116" s="1"/>
  <c r="H116" s="1"/>
  <c r="D115"/>
  <c r="E115" s="1"/>
  <c r="D114"/>
  <c r="E114" s="1"/>
  <c r="D113"/>
  <c r="E113" s="1"/>
  <c r="D112"/>
  <c r="E112" s="1"/>
  <c r="G112" s="1"/>
  <c r="H112" s="1"/>
  <c r="D111"/>
  <c r="E111" s="1"/>
  <c r="D110"/>
  <c r="E110" s="1"/>
  <c r="G110" s="1"/>
  <c r="H110" s="1"/>
  <c r="D109"/>
  <c r="E109" s="1"/>
  <c r="D108"/>
  <c r="E108" s="1"/>
  <c r="G108" s="1"/>
  <c r="H108" s="1"/>
  <c r="D107"/>
  <c r="E107" s="1"/>
  <c r="D106"/>
  <c r="E106" s="1"/>
  <c r="D105"/>
  <c r="E105" s="1"/>
  <c r="D104"/>
  <c r="E104" s="1"/>
  <c r="G104" s="1"/>
  <c r="H104" s="1"/>
  <c r="D103"/>
  <c r="E103" s="1"/>
  <c r="D102"/>
  <c r="E102" s="1"/>
  <c r="G102" s="1"/>
  <c r="H102" s="1"/>
  <c r="D101"/>
  <c r="E101" s="1"/>
  <c r="D100"/>
  <c r="E100" s="1"/>
  <c r="G100" s="1"/>
  <c r="D99"/>
  <c r="E99" s="1"/>
  <c r="G99" s="1"/>
  <c r="D98"/>
  <c r="E98" s="1"/>
  <c r="G98" s="1"/>
  <c r="D97"/>
  <c r="E97" s="1"/>
  <c r="G97" s="1"/>
  <c r="D96"/>
  <c r="E96" s="1"/>
  <c r="G96" s="1"/>
  <c r="D95"/>
  <c r="E95" s="1"/>
  <c r="G95" s="1"/>
  <c r="D94"/>
  <c r="E94" s="1"/>
  <c r="G94" s="1"/>
  <c r="D93"/>
  <c r="E93" s="1"/>
  <c r="G93" s="1"/>
  <c r="D92"/>
  <c r="E92" s="1"/>
  <c r="G92" s="1"/>
  <c r="D91"/>
  <c r="E91" s="1"/>
  <c r="G91" s="1"/>
  <c r="D90"/>
  <c r="E90" s="1"/>
  <c r="G90" s="1"/>
  <c r="D89"/>
  <c r="E89" s="1"/>
  <c r="G89" s="1"/>
  <c r="D88"/>
  <c r="E88" s="1"/>
  <c r="G88" s="1"/>
  <c r="D87"/>
  <c r="E87" s="1"/>
  <c r="G87" s="1"/>
  <c r="D86"/>
  <c r="E86" s="1"/>
  <c r="G86" s="1"/>
  <c r="D85"/>
  <c r="E85" s="1"/>
  <c r="G85" s="1"/>
  <c r="D84"/>
  <c r="E84" s="1"/>
  <c r="G84" s="1"/>
  <c r="D83"/>
  <c r="E83" s="1"/>
  <c r="G83" s="1"/>
  <c r="D82"/>
  <c r="E82" s="1"/>
  <c r="G82" s="1"/>
  <c r="D81"/>
  <c r="E81" s="1"/>
  <c r="G81" s="1"/>
  <c r="D80"/>
  <c r="E80" s="1"/>
  <c r="G80" s="1"/>
  <c r="D79"/>
  <c r="E79" s="1"/>
  <c r="G79" s="1"/>
  <c r="D78"/>
  <c r="E78" s="1"/>
  <c r="G78" s="1"/>
  <c r="D77"/>
  <c r="E77" s="1"/>
  <c r="G77" s="1"/>
  <c r="D76"/>
  <c r="E76" s="1"/>
  <c r="G76" s="1"/>
  <c r="D75"/>
  <c r="E75" s="1"/>
  <c r="G75" s="1"/>
  <c r="D74"/>
  <c r="E74" s="1"/>
  <c r="G74" s="1"/>
  <c r="D73"/>
  <c r="E73" s="1"/>
  <c r="G73" s="1"/>
  <c r="D72"/>
  <c r="E72" s="1"/>
  <c r="G72" s="1"/>
  <c r="D71"/>
  <c r="E71" s="1"/>
  <c r="G71" s="1"/>
  <c r="D70"/>
  <c r="E70" s="1"/>
  <c r="G70" s="1"/>
  <c r="D69"/>
  <c r="E69" s="1"/>
  <c r="G69" s="1"/>
  <c r="D68"/>
  <c r="E68" s="1"/>
  <c r="G68" s="1"/>
  <c r="D67"/>
  <c r="E67" s="1"/>
  <c r="G67" s="1"/>
  <c r="D66"/>
  <c r="E66" s="1"/>
  <c r="G66" s="1"/>
  <c r="D65"/>
  <c r="E65" s="1"/>
  <c r="G65" s="1"/>
  <c r="D64"/>
  <c r="E64" s="1"/>
  <c r="G64" s="1"/>
  <c r="D63"/>
  <c r="E63" s="1"/>
  <c r="G63" s="1"/>
  <c r="D62"/>
  <c r="E62" s="1"/>
  <c r="G62" s="1"/>
  <c r="D61"/>
  <c r="E61" s="1"/>
  <c r="G61" s="1"/>
  <c r="D60"/>
  <c r="E60" s="1"/>
  <c r="G60" s="1"/>
  <c r="D59"/>
  <c r="E59" s="1"/>
  <c r="G59" s="1"/>
  <c r="D58"/>
  <c r="E58" s="1"/>
  <c r="G58" s="1"/>
  <c r="D57"/>
  <c r="E57" s="1"/>
  <c r="G57" s="1"/>
  <c r="D56"/>
  <c r="E56" s="1"/>
  <c r="G56" s="1"/>
  <c r="D55"/>
  <c r="E55" s="1"/>
  <c r="G55" s="1"/>
  <c r="D54"/>
  <c r="E54" s="1"/>
  <c r="G54" s="1"/>
  <c r="D53"/>
  <c r="E53" s="1"/>
  <c r="G53" s="1"/>
  <c r="D52"/>
  <c r="E52" s="1"/>
  <c r="G52" s="1"/>
  <c r="D51"/>
  <c r="E51" s="1"/>
  <c r="G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B8"/>
  <c r="W7"/>
  <c r="Y145" i="19"/>
  <c r="V145"/>
  <c r="S145"/>
  <c r="P145"/>
  <c r="M145"/>
  <c r="D145"/>
  <c r="C145"/>
  <c r="E145" s="1"/>
  <c r="Y144"/>
  <c r="V144"/>
  <c r="S144"/>
  <c r="P144"/>
  <c r="M144"/>
  <c r="D144"/>
  <c r="C144"/>
  <c r="E144" s="1"/>
  <c r="G144" s="1"/>
  <c r="Y143"/>
  <c r="V143"/>
  <c r="S143"/>
  <c r="P143"/>
  <c r="M143"/>
  <c r="D143"/>
  <c r="C143"/>
  <c r="Y142"/>
  <c r="V142"/>
  <c r="S142"/>
  <c r="P142"/>
  <c r="M142"/>
  <c r="D142"/>
  <c r="C142"/>
  <c r="Y141"/>
  <c r="V141"/>
  <c r="S141"/>
  <c r="P141"/>
  <c r="M141"/>
  <c r="D141"/>
  <c r="C141"/>
  <c r="E141" s="1"/>
  <c r="Y140"/>
  <c r="V140"/>
  <c r="S140"/>
  <c r="P140"/>
  <c r="M140"/>
  <c r="D140"/>
  <c r="C140"/>
  <c r="Y139"/>
  <c r="V139"/>
  <c r="S139"/>
  <c r="P139"/>
  <c r="M139"/>
  <c r="D139"/>
  <c r="C139"/>
  <c r="Y138"/>
  <c r="V138"/>
  <c r="S138"/>
  <c r="P138"/>
  <c r="M138"/>
  <c r="D138"/>
  <c r="C138"/>
  <c r="Y137"/>
  <c r="V137"/>
  <c r="S137"/>
  <c r="P137"/>
  <c r="M137"/>
  <c r="D137"/>
  <c r="C137"/>
  <c r="Y136"/>
  <c r="V136"/>
  <c r="S136"/>
  <c r="P136"/>
  <c r="M136"/>
  <c r="D136"/>
  <c r="C136"/>
  <c r="Y135"/>
  <c r="V135"/>
  <c r="S135"/>
  <c r="P135"/>
  <c r="M135"/>
  <c r="D135"/>
  <c r="C135"/>
  <c r="Y134"/>
  <c r="V134"/>
  <c r="S134"/>
  <c r="P134"/>
  <c r="M134"/>
  <c r="D134"/>
  <c r="C134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B8"/>
  <c r="W7"/>
  <c r="E142" l="1"/>
  <c r="G142" s="1"/>
  <c r="E143"/>
  <c r="E138" i="20"/>
  <c r="E142"/>
  <c r="E140"/>
  <c r="E144"/>
  <c r="E138" i="19"/>
  <c r="G138" s="1"/>
  <c r="E140"/>
  <c r="G140" s="1"/>
  <c r="G11" i="20"/>
  <c r="G35"/>
  <c r="G125"/>
  <c r="E139"/>
  <c r="G139" s="1"/>
  <c r="E139" i="19"/>
  <c r="G37" i="20"/>
  <c r="G39"/>
  <c r="G41"/>
  <c r="G43"/>
  <c r="G127"/>
  <c r="H127" s="1"/>
  <c r="G129"/>
  <c r="H129" s="1"/>
  <c r="E12" i="19"/>
  <c r="E14"/>
  <c r="E16"/>
  <c r="E18"/>
  <c r="E20"/>
  <c r="E22"/>
  <c r="E24"/>
  <c r="E26"/>
  <c r="E28"/>
  <c r="E30"/>
  <c r="E32"/>
  <c r="E47"/>
  <c r="E48"/>
  <c r="E49"/>
  <c r="E50"/>
  <c r="E51"/>
  <c r="E52"/>
  <c r="E54"/>
  <c r="E56"/>
  <c r="E72"/>
  <c r="E74"/>
  <c r="E76"/>
  <c r="E78"/>
  <c r="E80"/>
  <c r="E96"/>
  <c r="E98"/>
  <c r="E99"/>
  <c r="G99" s="1"/>
  <c r="E100"/>
  <c r="E101"/>
  <c r="G101" s="1"/>
  <c r="E102"/>
  <c r="E103"/>
  <c r="G103" s="1"/>
  <c r="E104"/>
  <c r="E105"/>
  <c r="G105" s="1"/>
  <c r="E135"/>
  <c r="E137"/>
  <c r="G29" i="20"/>
  <c r="G31"/>
  <c r="H31" s="1"/>
  <c r="G33"/>
  <c r="G45"/>
  <c r="G47"/>
  <c r="G49"/>
  <c r="G123"/>
  <c r="E133"/>
  <c r="E135"/>
  <c r="G135" s="1"/>
  <c r="E137"/>
  <c r="G137" s="1"/>
  <c r="G106"/>
  <c r="H106" s="1"/>
  <c r="G114"/>
  <c r="H114" s="1"/>
  <c r="E136"/>
  <c r="G13"/>
  <c r="H13" s="1"/>
  <c r="G15"/>
  <c r="H15" s="1"/>
  <c r="G17"/>
  <c r="H17"/>
  <c r="G19"/>
  <c r="H19" s="1"/>
  <c r="G21"/>
  <c r="H21"/>
  <c r="G23"/>
  <c r="H23" s="1"/>
  <c r="G25"/>
  <c r="H25"/>
  <c r="G27"/>
  <c r="H27" s="1"/>
  <c r="E36" i="19"/>
  <c r="E38"/>
  <c r="E39"/>
  <c r="E40"/>
  <c r="E41"/>
  <c r="E42"/>
  <c r="E43"/>
  <c r="E44"/>
  <c r="E45"/>
  <c r="E60"/>
  <c r="E62"/>
  <c r="E64"/>
  <c r="E66"/>
  <c r="E68"/>
  <c r="E84"/>
  <c r="E86"/>
  <c r="G86" s="1"/>
  <c r="H86" s="1"/>
  <c r="E88"/>
  <c r="E90"/>
  <c r="G90" s="1"/>
  <c r="H90" s="1"/>
  <c r="E92"/>
  <c r="E107"/>
  <c r="G107" s="1"/>
  <c r="E108"/>
  <c r="E109"/>
  <c r="G109" s="1"/>
  <c r="E110"/>
  <c r="E111"/>
  <c r="G111" s="1"/>
  <c r="E112"/>
  <c r="E113"/>
  <c r="G113" s="1"/>
  <c r="E114"/>
  <c r="E115"/>
  <c r="G115" s="1"/>
  <c r="E116"/>
  <c r="E117"/>
  <c r="G117" s="1"/>
  <c r="E118"/>
  <c r="E119"/>
  <c r="G119" s="1"/>
  <c r="E120"/>
  <c r="E121"/>
  <c r="G121" s="1"/>
  <c r="E122"/>
  <c r="E124"/>
  <c r="E126"/>
  <c r="E128"/>
  <c r="G128" s="1"/>
  <c r="H128" s="1"/>
  <c r="E130"/>
  <c r="E136"/>
  <c r="G136" s="1"/>
  <c r="G20" i="20"/>
  <c r="G22"/>
  <c r="H22" s="1"/>
  <c r="G24"/>
  <c r="G26"/>
  <c r="H26" s="1"/>
  <c r="H123"/>
  <c r="H125"/>
  <c r="E134"/>
  <c r="G134" s="1"/>
  <c r="F11" i="22"/>
  <c r="H11" s="1"/>
  <c r="I11" s="1"/>
  <c r="J11" s="1"/>
  <c r="F12"/>
  <c r="H12" s="1"/>
  <c r="I12" s="1"/>
  <c r="J12" s="1"/>
  <c r="F13"/>
  <c r="F14"/>
  <c r="H14" s="1"/>
  <c r="I14" s="1"/>
  <c r="J14" s="1"/>
  <c r="F15"/>
  <c r="H15" s="1"/>
  <c r="I15" s="1"/>
  <c r="J15" s="1"/>
  <c r="F16"/>
  <c r="H16" s="1"/>
  <c r="I16" s="1"/>
  <c r="J16" s="1"/>
  <c r="F17"/>
  <c r="H17" s="1"/>
  <c r="I17" s="1"/>
  <c r="J17" s="1"/>
  <c r="H13"/>
  <c r="I13" s="1"/>
  <c r="J13" s="1"/>
  <c r="G120" i="21"/>
  <c r="H120" s="1"/>
  <c r="I120"/>
  <c r="G122"/>
  <c r="H122" s="1"/>
  <c r="I122"/>
  <c r="G124"/>
  <c r="H124" s="1"/>
  <c r="I124"/>
  <c r="G126"/>
  <c r="H126" s="1"/>
  <c r="I126"/>
  <c r="G128"/>
  <c r="H128" s="1"/>
  <c r="I128"/>
  <c r="G130"/>
  <c r="H130" s="1"/>
  <c r="I130"/>
  <c r="G12"/>
  <c r="H12" s="1"/>
  <c r="J12" s="1"/>
  <c r="G13"/>
  <c r="H13" s="1"/>
  <c r="J13" s="1"/>
  <c r="G14"/>
  <c r="H14" s="1"/>
  <c r="J14" s="1"/>
  <c r="G15"/>
  <c r="H15" s="1"/>
  <c r="J15" s="1"/>
  <c r="G16"/>
  <c r="H16" s="1"/>
  <c r="J16" s="1"/>
  <c r="G17"/>
  <c r="H17" s="1"/>
  <c r="J17" s="1"/>
  <c r="G18"/>
  <c r="H18" s="1"/>
  <c r="J18" s="1"/>
  <c r="G19"/>
  <c r="H19" s="1"/>
  <c r="J19" s="1"/>
  <c r="G20"/>
  <c r="H20" s="1"/>
  <c r="J20" s="1"/>
  <c r="G21"/>
  <c r="H21" s="1"/>
  <c r="J21" s="1"/>
  <c r="G22"/>
  <c r="H22" s="1"/>
  <c r="J22" s="1"/>
  <c r="G23"/>
  <c r="H23" s="1"/>
  <c r="J23" s="1"/>
  <c r="G24"/>
  <c r="H24" s="1"/>
  <c r="J24" s="1"/>
  <c r="G25"/>
  <c r="H25" s="1"/>
  <c r="J25" s="1"/>
  <c r="G26"/>
  <c r="H26" s="1"/>
  <c r="J26" s="1"/>
  <c r="I27"/>
  <c r="G27"/>
  <c r="H27" s="1"/>
  <c r="I28"/>
  <c r="G28"/>
  <c r="H28" s="1"/>
  <c r="I29"/>
  <c r="G29"/>
  <c r="H29" s="1"/>
  <c r="I30"/>
  <c r="G30"/>
  <c r="H30" s="1"/>
  <c r="I31"/>
  <c r="G31"/>
  <c r="H31" s="1"/>
  <c r="I32"/>
  <c r="G32"/>
  <c r="H32" s="1"/>
  <c r="I33"/>
  <c r="G33"/>
  <c r="H33" s="1"/>
  <c r="I34"/>
  <c r="G34"/>
  <c r="H34" s="1"/>
  <c r="I35"/>
  <c r="G35"/>
  <c r="H35" s="1"/>
  <c r="I36"/>
  <c r="G36"/>
  <c r="H36" s="1"/>
  <c r="I37"/>
  <c r="G37"/>
  <c r="H37" s="1"/>
  <c r="I38"/>
  <c r="G38"/>
  <c r="H38" s="1"/>
  <c r="I39"/>
  <c r="G39"/>
  <c r="H39" s="1"/>
  <c r="I40"/>
  <c r="G40"/>
  <c r="H40" s="1"/>
  <c r="I41"/>
  <c r="G41"/>
  <c r="H41" s="1"/>
  <c r="I42"/>
  <c r="G42"/>
  <c r="H42" s="1"/>
  <c r="I43"/>
  <c r="G43"/>
  <c r="H43" s="1"/>
  <c r="I44"/>
  <c r="G44"/>
  <c r="H44" s="1"/>
  <c r="I45"/>
  <c r="G45"/>
  <c r="H45" s="1"/>
  <c r="I46"/>
  <c r="G46"/>
  <c r="H46" s="1"/>
  <c r="I47"/>
  <c r="G47"/>
  <c r="H47" s="1"/>
  <c r="I48"/>
  <c r="G48"/>
  <c r="H48" s="1"/>
  <c r="I49"/>
  <c r="G49"/>
  <c r="H49" s="1"/>
  <c r="I50"/>
  <c r="G50"/>
  <c r="H50" s="1"/>
  <c r="I51"/>
  <c r="G51"/>
  <c r="H51" s="1"/>
  <c r="I52"/>
  <c r="G52"/>
  <c r="H52" s="1"/>
  <c r="I53"/>
  <c r="G53"/>
  <c r="H53" s="1"/>
  <c r="I54"/>
  <c r="G54"/>
  <c r="H54" s="1"/>
  <c r="I55"/>
  <c r="G55"/>
  <c r="H55" s="1"/>
  <c r="I56"/>
  <c r="G56"/>
  <c r="H56" s="1"/>
  <c r="I57"/>
  <c r="G57"/>
  <c r="H57" s="1"/>
  <c r="I58"/>
  <c r="G58"/>
  <c r="H58" s="1"/>
  <c r="I59"/>
  <c r="G59"/>
  <c r="H59" s="1"/>
  <c r="I60"/>
  <c r="G60"/>
  <c r="H60" s="1"/>
  <c r="I61"/>
  <c r="G61"/>
  <c r="H61" s="1"/>
  <c r="I62"/>
  <c r="G62"/>
  <c r="H62" s="1"/>
  <c r="I63"/>
  <c r="G63"/>
  <c r="H63" s="1"/>
  <c r="I64"/>
  <c r="G64"/>
  <c r="H64" s="1"/>
  <c r="I65"/>
  <c r="G65"/>
  <c r="H65" s="1"/>
  <c r="I66"/>
  <c r="G66"/>
  <c r="H66" s="1"/>
  <c r="I67"/>
  <c r="G67"/>
  <c r="H67" s="1"/>
  <c r="I68"/>
  <c r="G68"/>
  <c r="H68" s="1"/>
  <c r="I69"/>
  <c r="G69"/>
  <c r="H69" s="1"/>
  <c r="I70"/>
  <c r="G70"/>
  <c r="H70" s="1"/>
  <c r="I71"/>
  <c r="G71"/>
  <c r="H71" s="1"/>
  <c r="I72"/>
  <c r="G72"/>
  <c r="H72" s="1"/>
  <c r="I73"/>
  <c r="G73"/>
  <c r="H73" s="1"/>
  <c r="I74"/>
  <c r="G74"/>
  <c r="H74" s="1"/>
  <c r="I75"/>
  <c r="G75"/>
  <c r="H75" s="1"/>
  <c r="I76"/>
  <c r="G76"/>
  <c r="H76" s="1"/>
  <c r="I77"/>
  <c r="G77"/>
  <c r="H77" s="1"/>
  <c r="I78"/>
  <c r="G78"/>
  <c r="H78" s="1"/>
  <c r="I79"/>
  <c r="G79"/>
  <c r="H79" s="1"/>
  <c r="I80"/>
  <c r="G80"/>
  <c r="H80" s="1"/>
  <c r="I81"/>
  <c r="G81"/>
  <c r="H81" s="1"/>
  <c r="I82"/>
  <c r="G82"/>
  <c r="H82" s="1"/>
  <c r="I83"/>
  <c r="G83"/>
  <c r="H83" s="1"/>
  <c r="I84"/>
  <c r="G84"/>
  <c r="H84" s="1"/>
  <c r="I85"/>
  <c r="G85"/>
  <c r="H85" s="1"/>
  <c r="I86"/>
  <c r="G86"/>
  <c r="H86" s="1"/>
  <c r="I87"/>
  <c r="G87"/>
  <c r="H87" s="1"/>
  <c r="I88"/>
  <c r="G88"/>
  <c r="H88" s="1"/>
  <c r="I89"/>
  <c r="G89"/>
  <c r="H89" s="1"/>
  <c r="G90"/>
  <c r="H90" s="1"/>
  <c r="J90" s="1"/>
  <c r="G92"/>
  <c r="H92" s="1"/>
  <c r="J92" s="1"/>
  <c r="G94"/>
  <c r="H94" s="1"/>
  <c r="J94" s="1"/>
  <c r="G96"/>
  <c r="H96" s="1"/>
  <c r="J96" s="1"/>
  <c r="G98"/>
  <c r="H98" s="1"/>
  <c r="J98" s="1"/>
  <c r="G100"/>
  <c r="H100" s="1"/>
  <c r="J100" s="1"/>
  <c r="G102"/>
  <c r="H102" s="1"/>
  <c r="J102" s="1"/>
  <c r="G104"/>
  <c r="H104" s="1"/>
  <c r="J104" s="1"/>
  <c r="G106"/>
  <c r="H106" s="1"/>
  <c r="J106" s="1"/>
  <c r="G108"/>
  <c r="H108" s="1"/>
  <c r="J108" s="1"/>
  <c r="G110"/>
  <c r="H110" s="1"/>
  <c r="J110" s="1"/>
  <c r="G112"/>
  <c r="H112" s="1"/>
  <c r="J112" s="1"/>
  <c r="G114"/>
  <c r="H114" s="1"/>
  <c r="J114" s="1"/>
  <c r="G116"/>
  <c r="H116" s="1"/>
  <c r="J116" s="1"/>
  <c r="G118"/>
  <c r="H118" s="1"/>
  <c r="J118" s="1"/>
  <c r="H91"/>
  <c r="I91"/>
  <c r="H93"/>
  <c r="I93"/>
  <c r="H95"/>
  <c r="I95"/>
  <c r="H97"/>
  <c r="I97"/>
  <c r="H99"/>
  <c r="I99"/>
  <c r="H101"/>
  <c r="I101"/>
  <c r="H103"/>
  <c r="I103"/>
  <c r="H105"/>
  <c r="I105"/>
  <c r="H107"/>
  <c r="I107"/>
  <c r="H109"/>
  <c r="I109"/>
  <c r="H111"/>
  <c r="I111"/>
  <c r="H113"/>
  <c r="I113"/>
  <c r="H115"/>
  <c r="I115"/>
  <c r="H117"/>
  <c r="I117"/>
  <c r="H119"/>
  <c r="I119"/>
  <c r="H121"/>
  <c r="I121"/>
  <c r="H123"/>
  <c r="I123"/>
  <c r="H125"/>
  <c r="I125"/>
  <c r="H127"/>
  <c r="I127"/>
  <c r="H129"/>
  <c r="I129"/>
  <c r="H131"/>
  <c r="I131"/>
  <c r="H11" i="20"/>
  <c r="G16"/>
  <c r="H16" s="1"/>
  <c r="G12"/>
  <c r="H12" s="1"/>
  <c r="G14"/>
  <c r="H14" s="1"/>
  <c r="G18"/>
  <c r="H18" s="1"/>
  <c r="G30"/>
  <c r="H30" s="1"/>
  <c r="G34"/>
  <c r="H34" s="1"/>
  <c r="G38"/>
  <c r="H38" s="1"/>
  <c r="G42"/>
  <c r="H42" s="1"/>
  <c r="G46"/>
  <c r="H46" s="1"/>
  <c r="G50"/>
  <c r="H50" s="1"/>
  <c r="H20"/>
  <c r="H24"/>
  <c r="G28"/>
  <c r="H28" s="1"/>
  <c r="G32"/>
  <c r="H32" s="1"/>
  <c r="G36"/>
  <c r="H36" s="1"/>
  <c r="G40"/>
  <c r="H40" s="1"/>
  <c r="G44"/>
  <c r="H44" s="1"/>
  <c r="G48"/>
  <c r="H48" s="1"/>
  <c r="H29"/>
  <c r="H33"/>
  <c r="H35"/>
  <c r="H37"/>
  <c r="H39"/>
  <c r="H41"/>
  <c r="H43"/>
  <c r="H45"/>
  <c r="H47"/>
  <c r="H49"/>
  <c r="H51"/>
  <c r="G103"/>
  <c r="H103" s="1"/>
  <c r="G107"/>
  <c r="H107" s="1"/>
  <c r="G111"/>
  <c r="H111" s="1"/>
  <c r="G115"/>
  <c r="H115" s="1"/>
  <c r="G119"/>
  <c r="H119" s="1"/>
  <c r="G124"/>
  <c r="H124" s="1"/>
  <c r="G133"/>
  <c r="H133" s="1"/>
  <c r="H135"/>
  <c r="G136"/>
  <c r="H136" s="1"/>
  <c r="H137"/>
  <c r="G138"/>
  <c r="H138" s="1"/>
  <c r="H139"/>
  <c r="G140"/>
  <c r="H140" s="1"/>
  <c r="H141"/>
  <c r="G142"/>
  <c r="H142" s="1"/>
  <c r="H143"/>
  <c r="G144"/>
  <c r="H144" s="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101"/>
  <c r="H101" s="1"/>
  <c r="G105"/>
  <c r="H105" s="1"/>
  <c r="G109"/>
  <c r="H109" s="1"/>
  <c r="G113"/>
  <c r="H113" s="1"/>
  <c r="G117"/>
  <c r="H117" s="1"/>
  <c r="G121"/>
  <c r="H121" s="1"/>
  <c r="G128"/>
  <c r="H128" s="1"/>
  <c r="G122"/>
  <c r="H122" s="1"/>
  <c r="G126"/>
  <c r="H126" s="1"/>
  <c r="G130"/>
  <c r="H130" s="1"/>
  <c r="G12" i="19"/>
  <c r="H12" s="1"/>
  <c r="G14"/>
  <c r="H14" s="1"/>
  <c r="G16"/>
  <c r="H16" s="1"/>
  <c r="G18"/>
  <c r="H18" s="1"/>
  <c r="G20"/>
  <c r="H20" s="1"/>
  <c r="G22"/>
  <c r="H22" s="1"/>
  <c r="G24"/>
  <c r="H24" s="1"/>
  <c r="G26"/>
  <c r="H26" s="1"/>
  <c r="G28"/>
  <c r="H28" s="1"/>
  <c r="G30"/>
  <c r="H30" s="1"/>
  <c r="G32"/>
  <c r="H32" s="1"/>
  <c r="G36"/>
  <c r="H36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7"/>
  <c r="H47" s="1"/>
  <c r="G48"/>
  <c r="H48" s="1"/>
  <c r="G49"/>
  <c r="H49" s="1"/>
  <c r="G50"/>
  <c r="H50" s="1"/>
  <c r="G51"/>
  <c r="H51" s="1"/>
  <c r="G52"/>
  <c r="H52" s="1"/>
  <c r="G100"/>
  <c r="H100" s="1"/>
  <c r="G102"/>
  <c r="H102" s="1"/>
  <c r="G104"/>
  <c r="H104" s="1"/>
  <c r="G108"/>
  <c r="H108" s="1"/>
  <c r="G110"/>
  <c r="H110" s="1"/>
  <c r="G112"/>
  <c r="H112" s="1"/>
  <c r="G114"/>
  <c r="H114" s="1"/>
  <c r="G116"/>
  <c r="H116" s="1"/>
  <c r="G118"/>
  <c r="H118" s="1"/>
  <c r="G120"/>
  <c r="H120" s="1"/>
  <c r="E11"/>
  <c r="E13"/>
  <c r="E15"/>
  <c r="E17"/>
  <c r="E19"/>
  <c r="E21"/>
  <c r="E23"/>
  <c r="E25"/>
  <c r="E27"/>
  <c r="E29"/>
  <c r="E31"/>
  <c r="E33"/>
  <c r="E35"/>
  <c r="E37"/>
  <c r="G54"/>
  <c r="H54" s="1"/>
  <c r="G56"/>
  <c r="H56" s="1"/>
  <c r="G60"/>
  <c r="H60" s="1"/>
  <c r="G62"/>
  <c r="H62" s="1"/>
  <c r="G64"/>
  <c r="H64" s="1"/>
  <c r="G66"/>
  <c r="H66" s="1"/>
  <c r="G68"/>
  <c r="H68" s="1"/>
  <c r="G72"/>
  <c r="H72" s="1"/>
  <c r="G74"/>
  <c r="H74" s="1"/>
  <c r="G76"/>
  <c r="H76" s="1"/>
  <c r="G78"/>
  <c r="H78" s="1"/>
  <c r="G80"/>
  <c r="H80" s="1"/>
  <c r="G84"/>
  <c r="H84" s="1"/>
  <c r="G88"/>
  <c r="H88" s="1"/>
  <c r="G92"/>
  <c r="H92" s="1"/>
  <c r="G96"/>
  <c r="H96" s="1"/>
  <c r="G98"/>
  <c r="H98" s="1"/>
  <c r="H99"/>
  <c r="H103"/>
  <c r="H111"/>
  <c r="H119"/>
  <c r="G135"/>
  <c r="H135" s="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H101"/>
  <c r="H105"/>
  <c r="H109"/>
  <c r="H117"/>
  <c r="G124"/>
  <c r="H124" s="1"/>
  <c r="G122"/>
  <c r="H122" s="1"/>
  <c r="G126"/>
  <c r="H126" s="1"/>
  <c r="G130"/>
  <c r="H130" s="1"/>
  <c r="E123"/>
  <c r="E125"/>
  <c r="E127"/>
  <c r="E129"/>
  <c r="E134"/>
  <c r="G137"/>
  <c r="H137" s="1"/>
  <c r="H138"/>
  <c r="G139"/>
  <c r="H139" s="1"/>
  <c r="H140"/>
  <c r="G141"/>
  <c r="H141" s="1"/>
  <c r="H142"/>
  <c r="G143"/>
  <c r="H143" s="1"/>
  <c r="H144"/>
  <c r="G145"/>
  <c r="H145" s="1"/>
  <c r="E17" i="18"/>
  <c r="D144" i="15"/>
  <c r="D143"/>
  <c r="D142"/>
  <c r="D141"/>
  <c r="D140"/>
  <c r="D139"/>
  <c r="D138"/>
  <c r="D137"/>
  <c r="D136"/>
  <c r="D135"/>
  <c r="D134"/>
  <c r="D133"/>
  <c r="D135" i="16"/>
  <c r="D136"/>
  <c r="D137"/>
  <c r="D138"/>
  <c r="D139"/>
  <c r="D140"/>
  <c r="D141"/>
  <c r="D142"/>
  <c r="D143"/>
  <c r="D144"/>
  <c r="D134"/>
  <c r="D145" i="17"/>
  <c r="D136"/>
  <c r="D137"/>
  <c r="D138"/>
  <c r="D139"/>
  <c r="D140"/>
  <c r="D141"/>
  <c r="D142"/>
  <c r="D143"/>
  <c r="D144"/>
  <c r="D135"/>
  <c r="Y135" i="9"/>
  <c r="V135"/>
  <c r="S135"/>
  <c r="P135"/>
  <c r="M135"/>
  <c r="E135"/>
  <c r="Y134"/>
  <c r="V134"/>
  <c r="S134"/>
  <c r="P134"/>
  <c r="M134"/>
  <c r="E134"/>
  <c r="G134" s="1"/>
  <c r="J120" i="21" l="1"/>
  <c r="H134" i="20"/>
  <c r="J117" i="21"/>
  <c r="J115"/>
  <c r="S115" s="1"/>
  <c r="U115" s="1"/>
  <c r="J113"/>
  <c r="J111"/>
  <c r="S111" s="1"/>
  <c r="U111" s="1"/>
  <c r="J109"/>
  <c r="J107"/>
  <c r="J105"/>
  <c r="J103"/>
  <c r="J101"/>
  <c r="J99"/>
  <c r="J97"/>
  <c r="J95"/>
  <c r="J93"/>
  <c r="J91"/>
  <c r="J128"/>
  <c r="H136" i="19"/>
  <c r="H121"/>
  <c r="H113"/>
  <c r="H115"/>
  <c r="H107"/>
  <c r="J124" i="21"/>
  <c r="S124" s="1"/>
  <c r="U124" s="1"/>
  <c r="O17" i="22"/>
  <c r="M17"/>
  <c r="K17"/>
  <c r="N17"/>
  <c r="L17"/>
  <c r="O13"/>
  <c r="M13"/>
  <c r="K13"/>
  <c r="N13"/>
  <c r="L13"/>
  <c r="O15"/>
  <c r="M15"/>
  <c r="K15"/>
  <c r="N15"/>
  <c r="L15"/>
  <c r="O11"/>
  <c r="M11"/>
  <c r="K11"/>
  <c r="N11"/>
  <c r="L11"/>
  <c r="N16"/>
  <c r="L16"/>
  <c r="O16"/>
  <c r="M16"/>
  <c r="K16"/>
  <c r="N14"/>
  <c r="L14"/>
  <c r="O14"/>
  <c r="M14"/>
  <c r="K14"/>
  <c r="N12"/>
  <c r="L12"/>
  <c r="O12"/>
  <c r="M12"/>
  <c r="K12"/>
  <c r="Y124" i="21"/>
  <c r="AA124" s="1"/>
  <c r="M124"/>
  <c r="O124" s="1"/>
  <c r="P124"/>
  <c r="R124" s="1"/>
  <c r="V25"/>
  <c r="X25" s="1"/>
  <c r="P25"/>
  <c r="R25" s="1"/>
  <c r="L25"/>
  <c r="Y25"/>
  <c r="AA25" s="1"/>
  <c r="S25"/>
  <c r="U25" s="1"/>
  <c r="M25"/>
  <c r="O25" s="1"/>
  <c r="V23"/>
  <c r="X23" s="1"/>
  <c r="P23"/>
  <c r="R23" s="1"/>
  <c r="L23"/>
  <c r="Y23"/>
  <c r="AA23" s="1"/>
  <c r="S23"/>
  <c r="U23" s="1"/>
  <c r="M23"/>
  <c r="O23" s="1"/>
  <c r="V21"/>
  <c r="X21" s="1"/>
  <c r="P21"/>
  <c r="R21" s="1"/>
  <c r="L21"/>
  <c r="Y21"/>
  <c r="AA21" s="1"/>
  <c r="S21"/>
  <c r="U21" s="1"/>
  <c r="M21"/>
  <c r="O21" s="1"/>
  <c r="V19"/>
  <c r="X19" s="1"/>
  <c r="P19"/>
  <c r="R19" s="1"/>
  <c r="L19"/>
  <c r="Y19"/>
  <c r="AA19" s="1"/>
  <c r="S19"/>
  <c r="U19" s="1"/>
  <c r="M19"/>
  <c r="O19" s="1"/>
  <c r="V17"/>
  <c r="X17" s="1"/>
  <c r="P17"/>
  <c r="R17" s="1"/>
  <c r="L17"/>
  <c r="Y17"/>
  <c r="AA17" s="1"/>
  <c r="S17"/>
  <c r="U17" s="1"/>
  <c r="M17"/>
  <c r="O17" s="1"/>
  <c r="V15"/>
  <c r="X15" s="1"/>
  <c r="P15"/>
  <c r="R15" s="1"/>
  <c r="L15"/>
  <c r="Y15"/>
  <c r="AA15" s="1"/>
  <c r="S15"/>
  <c r="U15" s="1"/>
  <c r="M15"/>
  <c r="O15" s="1"/>
  <c r="V13"/>
  <c r="X13" s="1"/>
  <c r="P13"/>
  <c r="R13" s="1"/>
  <c r="L13"/>
  <c r="Y13"/>
  <c r="AA13" s="1"/>
  <c r="S13"/>
  <c r="U13" s="1"/>
  <c r="M13"/>
  <c r="O13" s="1"/>
  <c r="Y128"/>
  <c r="AA128" s="1"/>
  <c r="S128"/>
  <c r="U128" s="1"/>
  <c r="M128"/>
  <c r="O128" s="1"/>
  <c r="V128"/>
  <c r="X128" s="1"/>
  <c r="P128"/>
  <c r="R128" s="1"/>
  <c r="L128"/>
  <c r="Y120"/>
  <c r="AA120" s="1"/>
  <c r="S120"/>
  <c r="U120" s="1"/>
  <c r="M120"/>
  <c r="O120" s="1"/>
  <c r="V120"/>
  <c r="X120" s="1"/>
  <c r="P120"/>
  <c r="R120" s="1"/>
  <c r="L120"/>
  <c r="Y117"/>
  <c r="AA117" s="1"/>
  <c r="S117"/>
  <c r="U117" s="1"/>
  <c r="M117"/>
  <c r="O117" s="1"/>
  <c r="V117"/>
  <c r="X117" s="1"/>
  <c r="P117"/>
  <c r="R117" s="1"/>
  <c r="L117"/>
  <c r="Y115"/>
  <c r="AA115" s="1"/>
  <c r="M115"/>
  <c r="O115" s="1"/>
  <c r="P115"/>
  <c r="R115" s="1"/>
  <c r="Y113"/>
  <c r="AA113" s="1"/>
  <c r="S113"/>
  <c r="U113" s="1"/>
  <c r="M113"/>
  <c r="O113" s="1"/>
  <c r="V113"/>
  <c r="X113" s="1"/>
  <c r="P113"/>
  <c r="R113" s="1"/>
  <c r="L113"/>
  <c r="Y111"/>
  <c r="AA111" s="1"/>
  <c r="M111"/>
  <c r="O111" s="1"/>
  <c r="P111"/>
  <c r="R111" s="1"/>
  <c r="Y109"/>
  <c r="AA109" s="1"/>
  <c r="S109"/>
  <c r="U109" s="1"/>
  <c r="M109"/>
  <c r="O109" s="1"/>
  <c r="V109"/>
  <c r="X109" s="1"/>
  <c r="P109"/>
  <c r="R109" s="1"/>
  <c r="L109"/>
  <c r="Y107"/>
  <c r="AA107" s="1"/>
  <c r="S107"/>
  <c r="U107" s="1"/>
  <c r="M107"/>
  <c r="O107" s="1"/>
  <c r="V107"/>
  <c r="X107" s="1"/>
  <c r="P107"/>
  <c r="R107" s="1"/>
  <c r="L107"/>
  <c r="Y105"/>
  <c r="AA105" s="1"/>
  <c r="S105"/>
  <c r="U105" s="1"/>
  <c r="M105"/>
  <c r="O105" s="1"/>
  <c r="V105"/>
  <c r="X105" s="1"/>
  <c r="P105"/>
  <c r="R105" s="1"/>
  <c r="L105"/>
  <c r="Y103"/>
  <c r="AA103" s="1"/>
  <c r="S103"/>
  <c r="U103" s="1"/>
  <c r="M103"/>
  <c r="O103" s="1"/>
  <c r="V103"/>
  <c r="X103" s="1"/>
  <c r="P103"/>
  <c r="R103" s="1"/>
  <c r="L103"/>
  <c r="Y101"/>
  <c r="AA101" s="1"/>
  <c r="S101"/>
  <c r="U101" s="1"/>
  <c r="M101"/>
  <c r="O101" s="1"/>
  <c r="V101"/>
  <c r="X101" s="1"/>
  <c r="P101"/>
  <c r="R101" s="1"/>
  <c r="L101"/>
  <c r="Y99"/>
  <c r="AA99" s="1"/>
  <c r="S99"/>
  <c r="U99" s="1"/>
  <c r="M99"/>
  <c r="O99" s="1"/>
  <c r="V99"/>
  <c r="X99" s="1"/>
  <c r="P99"/>
  <c r="R99" s="1"/>
  <c r="L99"/>
  <c r="Y97"/>
  <c r="AA97" s="1"/>
  <c r="S97"/>
  <c r="U97" s="1"/>
  <c r="M97"/>
  <c r="O97" s="1"/>
  <c r="V97"/>
  <c r="X97" s="1"/>
  <c r="P97"/>
  <c r="R97" s="1"/>
  <c r="L97"/>
  <c r="Y95"/>
  <c r="AA95" s="1"/>
  <c r="S95"/>
  <c r="U95" s="1"/>
  <c r="M95"/>
  <c r="O95" s="1"/>
  <c r="V95"/>
  <c r="X95" s="1"/>
  <c r="P95"/>
  <c r="R95" s="1"/>
  <c r="L95"/>
  <c r="Y93"/>
  <c r="AA93" s="1"/>
  <c r="S93"/>
  <c r="U93" s="1"/>
  <c r="M93"/>
  <c r="O93" s="1"/>
  <c r="V93"/>
  <c r="X93" s="1"/>
  <c r="P93"/>
  <c r="R93" s="1"/>
  <c r="L93"/>
  <c r="Y91"/>
  <c r="AA91" s="1"/>
  <c r="S91"/>
  <c r="U91" s="1"/>
  <c r="M91"/>
  <c r="O91" s="1"/>
  <c r="V91"/>
  <c r="X91" s="1"/>
  <c r="P91"/>
  <c r="R91" s="1"/>
  <c r="L91"/>
  <c r="Y118"/>
  <c r="AA118" s="1"/>
  <c r="S118"/>
  <c r="U118" s="1"/>
  <c r="M118"/>
  <c r="O118" s="1"/>
  <c r="V118"/>
  <c r="X118" s="1"/>
  <c r="P118"/>
  <c r="R118" s="1"/>
  <c r="L118"/>
  <c r="Y116"/>
  <c r="AA116" s="1"/>
  <c r="S116"/>
  <c r="U116" s="1"/>
  <c r="M116"/>
  <c r="O116" s="1"/>
  <c r="V116"/>
  <c r="X116" s="1"/>
  <c r="P116"/>
  <c r="R116" s="1"/>
  <c r="L116"/>
  <c r="Y114"/>
  <c r="AA114" s="1"/>
  <c r="S114"/>
  <c r="U114" s="1"/>
  <c r="M114"/>
  <c r="O114" s="1"/>
  <c r="V114"/>
  <c r="X114" s="1"/>
  <c r="P114"/>
  <c r="R114" s="1"/>
  <c r="L114"/>
  <c r="Y112"/>
  <c r="AA112" s="1"/>
  <c r="S112"/>
  <c r="U112" s="1"/>
  <c r="M112"/>
  <c r="O112" s="1"/>
  <c r="V112"/>
  <c r="X112" s="1"/>
  <c r="P112"/>
  <c r="R112" s="1"/>
  <c r="L112"/>
  <c r="Y110"/>
  <c r="AA110" s="1"/>
  <c r="S110"/>
  <c r="U110" s="1"/>
  <c r="M110"/>
  <c r="O110" s="1"/>
  <c r="V110"/>
  <c r="X110" s="1"/>
  <c r="P110"/>
  <c r="R110" s="1"/>
  <c r="L110"/>
  <c r="Y108"/>
  <c r="AA108" s="1"/>
  <c r="S108"/>
  <c r="U108" s="1"/>
  <c r="M108"/>
  <c r="O108" s="1"/>
  <c r="V108"/>
  <c r="X108" s="1"/>
  <c r="P108"/>
  <c r="R108" s="1"/>
  <c r="L108"/>
  <c r="Y106"/>
  <c r="AA106" s="1"/>
  <c r="S106"/>
  <c r="U106" s="1"/>
  <c r="M106"/>
  <c r="O106" s="1"/>
  <c r="V106"/>
  <c r="X106" s="1"/>
  <c r="P106"/>
  <c r="R106" s="1"/>
  <c r="L106"/>
  <c r="Y104"/>
  <c r="AA104" s="1"/>
  <c r="S104"/>
  <c r="U104" s="1"/>
  <c r="M104"/>
  <c r="O104" s="1"/>
  <c r="V104"/>
  <c r="X104" s="1"/>
  <c r="P104"/>
  <c r="R104" s="1"/>
  <c r="L104"/>
  <c r="Y102"/>
  <c r="AA102" s="1"/>
  <c r="S102"/>
  <c r="U102" s="1"/>
  <c r="M102"/>
  <c r="O102" s="1"/>
  <c r="V102"/>
  <c r="X102" s="1"/>
  <c r="P102"/>
  <c r="R102" s="1"/>
  <c r="L102"/>
  <c r="Y100"/>
  <c r="AA100" s="1"/>
  <c r="S100"/>
  <c r="U100" s="1"/>
  <c r="M100"/>
  <c r="O100" s="1"/>
  <c r="V100"/>
  <c r="X100" s="1"/>
  <c r="P100"/>
  <c r="R100" s="1"/>
  <c r="L100"/>
  <c r="Y98"/>
  <c r="AA98" s="1"/>
  <c r="S98"/>
  <c r="U98" s="1"/>
  <c r="M98"/>
  <c r="O98" s="1"/>
  <c r="V98"/>
  <c r="X98" s="1"/>
  <c r="P98"/>
  <c r="R98" s="1"/>
  <c r="L98"/>
  <c r="Y96"/>
  <c r="AA96" s="1"/>
  <c r="S96"/>
  <c r="U96" s="1"/>
  <c r="M96"/>
  <c r="O96" s="1"/>
  <c r="V96"/>
  <c r="X96" s="1"/>
  <c r="P96"/>
  <c r="R96" s="1"/>
  <c r="L96"/>
  <c r="Y94"/>
  <c r="AA94" s="1"/>
  <c r="S94"/>
  <c r="U94" s="1"/>
  <c r="M94"/>
  <c r="O94" s="1"/>
  <c r="V94"/>
  <c r="X94" s="1"/>
  <c r="P94"/>
  <c r="R94" s="1"/>
  <c r="L94"/>
  <c r="Y92"/>
  <c r="AA92" s="1"/>
  <c r="S92"/>
  <c r="U92" s="1"/>
  <c r="M92"/>
  <c r="O92" s="1"/>
  <c r="V92"/>
  <c r="X92" s="1"/>
  <c r="P92"/>
  <c r="R92" s="1"/>
  <c r="L92"/>
  <c r="Y90"/>
  <c r="AA90" s="1"/>
  <c r="S90"/>
  <c r="U90" s="1"/>
  <c r="M90"/>
  <c r="O90" s="1"/>
  <c r="V90"/>
  <c r="X90" s="1"/>
  <c r="P90"/>
  <c r="R90" s="1"/>
  <c r="L90"/>
  <c r="J130"/>
  <c r="J126"/>
  <c r="J122"/>
  <c r="V26"/>
  <c r="X26" s="1"/>
  <c r="P26"/>
  <c r="R26" s="1"/>
  <c r="L26"/>
  <c r="Y26"/>
  <c r="AA26" s="1"/>
  <c r="S26"/>
  <c r="U26" s="1"/>
  <c r="M26"/>
  <c r="O26" s="1"/>
  <c r="V24"/>
  <c r="X24" s="1"/>
  <c r="P24"/>
  <c r="R24" s="1"/>
  <c r="L24"/>
  <c r="Y24"/>
  <c r="AA24" s="1"/>
  <c r="S24"/>
  <c r="U24" s="1"/>
  <c r="M24"/>
  <c r="O24" s="1"/>
  <c r="V22"/>
  <c r="X22" s="1"/>
  <c r="P22"/>
  <c r="R22" s="1"/>
  <c r="L22"/>
  <c r="Y22"/>
  <c r="AA22" s="1"/>
  <c r="S22"/>
  <c r="U22" s="1"/>
  <c r="M22"/>
  <c r="O22" s="1"/>
  <c r="V20"/>
  <c r="X20" s="1"/>
  <c r="P20"/>
  <c r="R20" s="1"/>
  <c r="L20"/>
  <c r="Y20"/>
  <c r="AA20" s="1"/>
  <c r="S20"/>
  <c r="U20" s="1"/>
  <c r="M20"/>
  <c r="O20" s="1"/>
  <c r="V18"/>
  <c r="X18" s="1"/>
  <c r="P18"/>
  <c r="R18" s="1"/>
  <c r="L18"/>
  <c r="Y18"/>
  <c r="AA18" s="1"/>
  <c r="S18"/>
  <c r="U18" s="1"/>
  <c r="M18"/>
  <c r="O18" s="1"/>
  <c r="V16"/>
  <c r="X16" s="1"/>
  <c r="P16"/>
  <c r="R16" s="1"/>
  <c r="L16"/>
  <c r="Y16"/>
  <c r="AA16" s="1"/>
  <c r="S16"/>
  <c r="U16" s="1"/>
  <c r="M16"/>
  <c r="O16" s="1"/>
  <c r="V14"/>
  <c r="X14" s="1"/>
  <c r="P14"/>
  <c r="R14" s="1"/>
  <c r="L14"/>
  <c r="Y14"/>
  <c r="AA14" s="1"/>
  <c r="S14"/>
  <c r="U14" s="1"/>
  <c r="M14"/>
  <c r="O14" s="1"/>
  <c r="V12"/>
  <c r="X12" s="1"/>
  <c r="P12"/>
  <c r="R12" s="1"/>
  <c r="L12"/>
  <c r="Y12"/>
  <c r="AA12" s="1"/>
  <c r="S12"/>
  <c r="U12" s="1"/>
  <c r="M12"/>
  <c r="O12" s="1"/>
  <c r="J131"/>
  <c r="J129"/>
  <c r="J127"/>
  <c r="J125"/>
  <c r="J123"/>
  <c r="J121"/>
  <c r="J119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I147" i="20"/>
  <c r="H131"/>
  <c r="I11" s="1"/>
  <c r="G134" i="19"/>
  <c r="H134" s="1"/>
  <c r="I148" s="1"/>
  <c r="G127"/>
  <c r="H127" s="1"/>
  <c r="G123"/>
  <c r="H123" s="1"/>
  <c r="G95"/>
  <c r="H95" s="1"/>
  <c r="G91"/>
  <c r="H91" s="1"/>
  <c r="G87"/>
  <c r="H87" s="1"/>
  <c r="G83"/>
  <c r="H83" s="1"/>
  <c r="G79"/>
  <c r="H79" s="1"/>
  <c r="G75"/>
  <c r="H75" s="1"/>
  <c r="G71"/>
  <c r="H71" s="1"/>
  <c r="G67"/>
  <c r="H67" s="1"/>
  <c r="G63"/>
  <c r="H63" s="1"/>
  <c r="G59"/>
  <c r="H59" s="1"/>
  <c r="G55"/>
  <c r="H55" s="1"/>
  <c r="G37"/>
  <c r="H37" s="1"/>
  <c r="G33"/>
  <c r="H33" s="1"/>
  <c r="G29"/>
  <c r="H29" s="1"/>
  <c r="G25"/>
  <c r="H25" s="1"/>
  <c r="G21"/>
  <c r="H21" s="1"/>
  <c r="G17"/>
  <c r="H17" s="1"/>
  <c r="G13"/>
  <c r="H13" s="1"/>
  <c r="G129"/>
  <c r="H129" s="1"/>
  <c r="G125"/>
  <c r="H125" s="1"/>
  <c r="G97"/>
  <c r="H97" s="1"/>
  <c r="G93"/>
  <c r="H93" s="1"/>
  <c r="G89"/>
  <c r="H89" s="1"/>
  <c r="G85"/>
  <c r="H85" s="1"/>
  <c r="G81"/>
  <c r="H81" s="1"/>
  <c r="G77"/>
  <c r="H77" s="1"/>
  <c r="G73"/>
  <c r="H73" s="1"/>
  <c r="G69"/>
  <c r="H69" s="1"/>
  <c r="G65"/>
  <c r="H65" s="1"/>
  <c r="G61"/>
  <c r="H61" s="1"/>
  <c r="G57"/>
  <c r="H57" s="1"/>
  <c r="G53"/>
  <c r="H53" s="1"/>
  <c r="G35"/>
  <c r="H35" s="1"/>
  <c r="G31"/>
  <c r="H31" s="1"/>
  <c r="G27"/>
  <c r="H27" s="1"/>
  <c r="G23"/>
  <c r="H23" s="1"/>
  <c r="G19"/>
  <c r="H19" s="1"/>
  <c r="G15"/>
  <c r="H15" s="1"/>
  <c r="G11"/>
  <c r="H11" s="1"/>
  <c r="G135" i="9"/>
  <c r="H135" s="1"/>
  <c r="H134"/>
  <c r="L111" i="21" l="1"/>
  <c r="V111"/>
  <c r="X111" s="1"/>
  <c r="L115"/>
  <c r="V115"/>
  <c r="X115" s="1"/>
  <c r="L124"/>
  <c r="V124"/>
  <c r="X124" s="1"/>
  <c r="V27"/>
  <c r="X27" s="1"/>
  <c r="P27"/>
  <c r="R27" s="1"/>
  <c r="L27"/>
  <c r="Y27"/>
  <c r="AA27" s="1"/>
  <c r="S27"/>
  <c r="U27" s="1"/>
  <c r="M27"/>
  <c r="O27" s="1"/>
  <c r="V29"/>
  <c r="X29" s="1"/>
  <c r="P29"/>
  <c r="R29" s="1"/>
  <c r="L29"/>
  <c r="Y29"/>
  <c r="AA29" s="1"/>
  <c r="S29"/>
  <c r="U29" s="1"/>
  <c r="M29"/>
  <c r="O29" s="1"/>
  <c r="V31"/>
  <c r="X31" s="1"/>
  <c r="P31"/>
  <c r="R31" s="1"/>
  <c r="L31"/>
  <c r="Y31"/>
  <c r="AA31" s="1"/>
  <c r="S31"/>
  <c r="U31" s="1"/>
  <c r="M31"/>
  <c r="O31" s="1"/>
  <c r="V33"/>
  <c r="X33" s="1"/>
  <c r="P33"/>
  <c r="R33" s="1"/>
  <c r="L33"/>
  <c r="Y33"/>
  <c r="AA33" s="1"/>
  <c r="S33"/>
  <c r="U33" s="1"/>
  <c r="M33"/>
  <c r="O33" s="1"/>
  <c r="V35"/>
  <c r="X35" s="1"/>
  <c r="P35"/>
  <c r="R35" s="1"/>
  <c r="L35"/>
  <c r="Y35"/>
  <c r="AA35" s="1"/>
  <c r="S35"/>
  <c r="U35" s="1"/>
  <c r="M35"/>
  <c r="O35" s="1"/>
  <c r="V37"/>
  <c r="X37" s="1"/>
  <c r="P37"/>
  <c r="R37" s="1"/>
  <c r="L37"/>
  <c r="Y37"/>
  <c r="AA37" s="1"/>
  <c r="S37"/>
  <c r="U37" s="1"/>
  <c r="M37"/>
  <c r="O37" s="1"/>
  <c r="V39"/>
  <c r="X39" s="1"/>
  <c r="P39"/>
  <c r="R39" s="1"/>
  <c r="L39"/>
  <c r="Y39"/>
  <c r="AA39" s="1"/>
  <c r="S39"/>
  <c r="U39" s="1"/>
  <c r="M39"/>
  <c r="O39" s="1"/>
  <c r="V41"/>
  <c r="X41" s="1"/>
  <c r="P41"/>
  <c r="R41" s="1"/>
  <c r="L41"/>
  <c r="Y41"/>
  <c r="AA41" s="1"/>
  <c r="S41"/>
  <c r="U41" s="1"/>
  <c r="M41"/>
  <c r="O41" s="1"/>
  <c r="V43"/>
  <c r="X43" s="1"/>
  <c r="P43"/>
  <c r="R43" s="1"/>
  <c r="L43"/>
  <c r="Y43"/>
  <c r="AA43" s="1"/>
  <c r="S43"/>
  <c r="U43" s="1"/>
  <c r="M43"/>
  <c r="O43" s="1"/>
  <c r="V45"/>
  <c r="X45" s="1"/>
  <c r="P45"/>
  <c r="R45" s="1"/>
  <c r="L45"/>
  <c r="Y45"/>
  <c r="AA45" s="1"/>
  <c r="S45"/>
  <c r="U45" s="1"/>
  <c r="M45"/>
  <c r="O45" s="1"/>
  <c r="V47"/>
  <c r="X47" s="1"/>
  <c r="P47"/>
  <c r="R47" s="1"/>
  <c r="L47"/>
  <c r="Y47"/>
  <c r="AA47" s="1"/>
  <c r="S47"/>
  <c r="U47" s="1"/>
  <c r="M47"/>
  <c r="O47" s="1"/>
  <c r="V49"/>
  <c r="X49" s="1"/>
  <c r="P49"/>
  <c r="R49" s="1"/>
  <c r="L49"/>
  <c r="Y49"/>
  <c r="AA49" s="1"/>
  <c r="S49"/>
  <c r="U49" s="1"/>
  <c r="M49"/>
  <c r="O49" s="1"/>
  <c r="V51"/>
  <c r="X51" s="1"/>
  <c r="P51"/>
  <c r="R51" s="1"/>
  <c r="L51"/>
  <c r="Y51"/>
  <c r="AA51" s="1"/>
  <c r="S51"/>
  <c r="U51" s="1"/>
  <c r="M51"/>
  <c r="O51" s="1"/>
  <c r="V53"/>
  <c r="X53" s="1"/>
  <c r="P53"/>
  <c r="R53" s="1"/>
  <c r="L53"/>
  <c r="Y53"/>
  <c r="AA53" s="1"/>
  <c r="S53"/>
  <c r="U53" s="1"/>
  <c r="M53"/>
  <c r="O53" s="1"/>
  <c r="V55"/>
  <c r="X55" s="1"/>
  <c r="P55"/>
  <c r="R55" s="1"/>
  <c r="L55"/>
  <c r="Y55"/>
  <c r="AA55" s="1"/>
  <c r="S55"/>
  <c r="U55" s="1"/>
  <c r="M55"/>
  <c r="O55" s="1"/>
  <c r="V57"/>
  <c r="X57" s="1"/>
  <c r="P57"/>
  <c r="R57" s="1"/>
  <c r="L57"/>
  <c r="Y57"/>
  <c r="AA57" s="1"/>
  <c r="S57"/>
  <c r="U57" s="1"/>
  <c r="M57"/>
  <c r="O57" s="1"/>
  <c r="V59"/>
  <c r="X59" s="1"/>
  <c r="P59"/>
  <c r="R59" s="1"/>
  <c r="L59"/>
  <c r="Y59"/>
  <c r="AA59" s="1"/>
  <c r="S59"/>
  <c r="U59" s="1"/>
  <c r="M59"/>
  <c r="O59" s="1"/>
  <c r="V61"/>
  <c r="X61" s="1"/>
  <c r="P61"/>
  <c r="R61" s="1"/>
  <c r="L61"/>
  <c r="Y61"/>
  <c r="AA61" s="1"/>
  <c r="S61"/>
  <c r="U61" s="1"/>
  <c r="M61"/>
  <c r="O61" s="1"/>
  <c r="V63"/>
  <c r="X63" s="1"/>
  <c r="P63"/>
  <c r="R63" s="1"/>
  <c r="L63"/>
  <c r="Y63"/>
  <c r="AA63" s="1"/>
  <c r="S63"/>
  <c r="U63" s="1"/>
  <c r="M63"/>
  <c r="O63" s="1"/>
  <c r="V65"/>
  <c r="X65" s="1"/>
  <c r="P65"/>
  <c r="R65" s="1"/>
  <c r="L65"/>
  <c r="Y65"/>
  <c r="AA65" s="1"/>
  <c r="S65"/>
  <c r="U65" s="1"/>
  <c r="M65"/>
  <c r="O65" s="1"/>
  <c r="V67"/>
  <c r="X67" s="1"/>
  <c r="P67"/>
  <c r="R67" s="1"/>
  <c r="L67"/>
  <c r="Y67"/>
  <c r="AA67" s="1"/>
  <c r="S67"/>
  <c r="U67" s="1"/>
  <c r="M67"/>
  <c r="O67" s="1"/>
  <c r="V69"/>
  <c r="X69" s="1"/>
  <c r="P69"/>
  <c r="R69" s="1"/>
  <c r="L69"/>
  <c r="Y69"/>
  <c r="AA69" s="1"/>
  <c r="S69"/>
  <c r="U69" s="1"/>
  <c r="M69"/>
  <c r="O69" s="1"/>
  <c r="V71"/>
  <c r="X71" s="1"/>
  <c r="P71"/>
  <c r="R71" s="1"/>
  <c r="L71"/>
  <c r="Y71"/>
  <c r="AA71" s="1"/>
  <c r="S71"/>
  <c r="U71" s="1"/>
  <c r="M71"/>
  <c r="O71" s="1"/>
  <c r="V73"/>
  <c r="X73" s="1"/>
  <c r="P73"/>
  <c r="R73" s="1"/>
  <c r="L73"/>
  <c r="Y73"/>
  <c r="AA73" s="1"/>
  <c r="S73"/>
  <c r="U73" s="1"/>
  <c r="M73"/>
  <c r="O73" s="1"/>
  <c r="V75"/>
  <c r="X75" s="1"/>
  <c r="P75"/>
  <c r="R75" s="1"/>
  <c r="L75"/>
  <c r="Y75"/>
  <c r="AA75" s="1"/>
  <c r="S75"/>
  <c r="U75" s="1"/>
  <c r="M75"/>
  <c r="O75" s="1"/>
  <c r="V77"/>
  <c r="X77" s="1"/>
  <c r="P77"/>
  <c r="R77" s="1"/>
  <c r="L77"/>
  <c r="Y77"/>
  <c r="AA77" s="1"/>
  <c r="S77"/>
  <c r="U77" s="1"/>
  <c r="M77"/>
  <c r="O77" s="1"/>
  <c r="V79"/>
  <c r="X79" s="1"/>
  <c r="P79"/>
  <c r="R79" s="1"/>
  <c r="L79"/>
  <c r="Y79"/>
  <c r="AA79" s="1"/>
  <c r="S79"/>
  <c r="U79" s="1"/>
  <c r="M79"/>
  <c r="O79" s="1"/>
  <c r="V81"/>
  <c r="X81" s="1"/>
  <c r="P81"/>
  <c r="R81" s="1"/>
  <c r="L81"/>
  <c r="Y81"/>
  <c r="AA81" s="1"/>
  <c r="S81"/>
  <c r="U81" s="1"/>
  <c r="M81"/>
  <c r="O81" s="1"/>
  <c r="V83"/>
  <c r="X83" s="1"/>
  <c r="P83"/>
  <c r="R83" s="1"/>
  <c r="L83"/>
  <c r="Y83"/>
  <c r="AA83" s="1"/>
  <c r="S83"/>
  <c r="U83" s="1"/>
  <c r="M83"/>
  <c r="O83" s="1"/>
  <c r="V85"/>
  <c r="X85" s="1"/>
  <c r="P85"/>
  <c r="R85" s="1"/>
  <c r="L85"/>
  <c r="Y85"/>
  <c r="AA85" s="1"/>
  <c r="S85"/>
  <c r="U85" s="1"/>
  <c r="M85"/>
  <c r="O85" s="1"/>
  <c r="V87"/>
  <c r="X87" s="1"/>
  <c r="P87"/>
  <c r="R87" s="1"/>
  <c r="L87"/>
  <c r="Y87"/>
  <c r="AA87" s="1"/>
  <c r="S87"/>
  <c r="U87" s="1"/>
  <c r="M87"/>
  <c r="O87" s="1"/>
  <c r="Y89"/>
  <c r="AA89" s="1"/>
  <c r="P89"/>
  <c r="R89" s="1"/>
  <c r="L89"/>
  <c r="V89"/>
  <c r="X89" s="1"/>
  <c r="S89"/>
  <c r="U89" s="1"/>
  <c r="M89"/>
  <c r="O89" s="1"/>
  <c r="Y121"/>
  <c r="AA121" s="1"/>
  <c r="S121"/>
  <c r="U121" s="1"/>
  <c r="M121"/>
  <c r="O121" s="1"/>
  <c r="V121"/>
  <c r="X121" s="1"/>
  <c r="P121"/>
  <c r="R121" s="1"/>
  <c r="L121"/>
  <c r="Y125"/>
  <c r="AA125" s="1"/>
  <c r="S125"/>
  <c r="U125" s="1"/>
  <c r="M125"/>
  <c r="O125" s="1"/>
  <c r="V125"/>
  <c r="X125" s="1"/>
  <c r="P125"/>
  <c r="R125" s="1"/>
  <c r="L125"/>
  <c r="Y129"/>
  <c r="AA129" s="1"/>
  <c r="S129"/>
  <c r="U129" s="1"/>
  <c r="M129"/>
  <c r="O129" s="1"/>
  <c r="V129"/>
  <c r="X129" s="1"/>
  <c r="P129"/>
  <c r="R129" s="1"/>
  <c r="L129"/>
  <c r="Y126"/>
  <c r="AA126" s="1"/>
  <c r="S126"/>
  <c r="U126" s="1"/>
  <c r="M126"/>
  <c r="O126" s="1"/>
  <c r="V126"/>
  <c r="X126" s="1"/>
  <c r="P126"/>
  <c r="R126" s="1"/>
  <c r="L126"/>
  <c r="V28"/>
  <c r="X28" s="1"/>
  <c r="P28"/>
  <c r="R28" s="1"/>
  <c r="L28"/>
  <c r="Y28"/>
  <c r="AA28" s="1"/>
  <c r="S28"/>
  <c r="U28" s="1"/>
  <c r="M28"/>
  <c r="O28" s="1"/>
  <c r="V30"/>
  <c r="X30" s="1"/>
  <c r="P30"/>
  <c r="R30" s="1"/>
  <c r="L30"/>
  <c r="Y30"/>
  <c r="AA30" s="1"/>
  <c r="S30"/>
  <c r="U30" s="1"/>
  <c r="M30"/>
  <c r="O30" s="1"/>
  <c r="V32"/>
  <c r="X32" s="1"/>
  <c r="P32"/>
  <c r="R32" s="1"/>
  <c r="L32"/>
  <c r="Y32"/>
  <c r="AA32" s="1"/>
  <c r="S32"/>
  <c r="U32" s="1"/>
  <c r="M32"/>
  <c r="O32" s="1"/>
  <c r="V34"/>
  <c r="X34" s="1"/>
  <c r="P34"/>
  <c r="R34" s="1"/>
  <c r="L34"/>
  <c r="Y34"/>
  <c r="AA34" s="1"/>
  <c r="S34"/>
  <c r="U34" s="1"/>
  <c r="M34"/>
  <c r="O34" s="1"/>
  <c r="V36"/>
  <c r="X36" s="1"/>
  <c r="P36"/>
  <c r="R36" s="1"/>
  <c r="L36"/>
  <c r="Y36"/>
  <c r="AA36" s="1"/>
  <c r="S36"/>
  <c r="U36" s="1"/>
  <c r="M36"/>
  <c r="O36" s="1"/>
  <c r="V38"/>
  <c r="X38" s="1"/>
  <c r="P38"/>
  <c r="R38" s="1"/>
  <c r="L38"/>
  <c r="Y38"/>
  <c r="AA38" s="1"/>
  <c r="S38"/>
  <c r="U38" s="1"/>
  <c r="M38"/>
  <c r="O38" s="1"/>
  <c r="V40"/>
  <c r="X40" s="1"/>
  <c r="P40"/>
  <c r="R40" s="1"/>
  <c r="L40"/>
  <c r="Y40"/>
  <c r="AA40" s="1"/>
  <c r="S40"/>
  <c r="U40" s="1"/>
  <c r="M40"/>
  <c r="O40" s="1"/>
  <c r="V42"/>
  <c r="X42" s="1"/>
  <c r="P42"/>
  <c r="R42" s="1"/>
  <c r="L42"/>
  <c r="Y42"/>
  <c r="AA42" s="1"/>
  <c r="S42"/>
  <c r="U42" s="1"/>
  <c r="M42"/>
  <c r="O42" s="1"/>
  <c r="V44"/>
  <c r="X44" s="1"/>
  <c r="P44"/>
  <c r="R44" s="1"/>
  <c r="L44"/>
  <c r="Y44"/>
  <c r="AA44" s="1"/>
  <c r="S44"/>
  <c r="U44" s="1"/>
  <c r="M44"/>
  <c r="O44" s="1"/>
  <c r="V46"/>
  <c r="X46" s="1"/>
  <c r="P46"/>
  <c r="R46" s="1"/>
  <c r="L46"/>
  <c r="Y46"/>
  <c r="AA46" s="1"/>
  <c r="S46"/>
  <c r="U46" s="1"/>
  <c r="M46"/>
  <c r="O46" s="1"/>
  <c r="V48"/>
  <c r="X48" s="1"/>
  <c r="P48"/>
  <c r="R48" s="1"/>
  <c r="L48"/>
  <c r="Y48"/>
  <c r="AA48" s="1"/>
  <c r="S48"/>
  <c r="U48" s="1"/>
  <c r="M48"/>
  <c r="O48" s="1"/>
  <c r="V50"/>
  <c r="X50" s="1"/>
  <c r="P50"/>
  <c r="R50" s="1"/>
  <c r="L50"/>
  <c r="Y50"/>
  <c r="AA50" s="1"/>
  <c r="S50"/>
  <c r="U50" s="1"/>
  <c r="M50"/>
  <c r="O50" s="1"/>
  <c r="V52"/>
  <c r="X52" s="1"/>
  <c r="P52"/>
  <c r="R52" s="1"/>
  <c r="L52"/>
  <c r="Y52"/>
  <c r="AA52" s="1"/>
  <c r="S52"/>
  <c r="U52" s="1"/>
  <c r="M52"/>
  <c r="O52" s="1"/>
  <c r="V54"/>
  <c r="X54" s="1"/>
  <c r="P54"/>
  <c r="R54" s="1"/>
  <c r="L54"/>
  <c r="Y54"/>
  <c r="AA54" s="1"/>
  <c r="S54"/>
  <c r="U54" s="1"/>
  <c r="M54"/>
  <c r="O54" s="1"/>
  <c r="V56"/>
  <c r="X56" s="1"/>
  <c r="P56"/>
  <c r="R56" s="1"/>
  <c r="L56"/>
  <c r="Y56"/>
  <c r="AA56" s="1"/>
  <c r="S56"/>
  <c r="U56" s="1"/>
  <c r="M56"/>
  <c r="O56" s="1"/>
  <c r="V58"/>
  <c r="X58" s="1"/>
  <c r="P58"/>
  <c r="R58" s="1"/>
  <c r="L58"/>
  <c r="Y58"/>
  <c r="AA58" s="1"/>
  <c r="S58"/>
  <c r="U58" s="1"/>
  <c r="M58"/>
  <c r="O58" s="1"/>
  <c r="V60"/>
  <c r="X60" s="1"/>
  <c r="P60"/>
  <c r="R60" s="1"/>
  <c r="L60"/>
  <c r="Y60"/>
  <c r="AA60" s="1"/>
  <c r="S60"/>
  <c r="U60" s="1"/>
  <c r="M60"/>
  <c r="O60" s="1"/>
  <c r="V62"/>
  <c r="X62" s="1"/>
  <c r="P62"/>
  <c r="R62" s="1"/>
  <c r="L62"/>
  <c r="Y62"/>
  <c r="AA62" s="1"/>
  <c r="S62"/>
  <c r="U62" s="1"/>
  <c r="M62"/>
  <c r="O62" s="1"/>
  <c r="V64"/>
  <c r="X64" s="1"/>
  <c r="P64"/>
  <c r="R64" s="1"/>
  <c r="L64"/>
  <c r="Y64"/>
  <c r="AA64" s="1"/>
  <c r="S64"/>
  <c r="U64" s="1"/>
  <c r="M64"/>
  <c r="O64" s="1"/>
  <c r="V66"/>
  <c r="X66" s="1"/>
  <c r="P66"/>
  <c r="R66" s="1"/>
  <c r="L66"/>
  <c r="Y66"/>
  <c r="AA66" s="1"/>
  <c r="S66"/>
  <c r="U66" s="1"/>
  <c r="M66"/>
  <c r="O66" s="1"/>
  <c r="V68"/>
  <c r="X68" s="1"/>
  <c r="P68"/>
  <c r="R68" s="1"/>
  <c r="L68"/>
  <c r="Y68"/>
  <c r="AA68" s="1"/>
  <c r="S68"/>
  <c r="U68" s="1"/>
  <c r="M68"/>
  <c r="O68" s="1"/>
  <c r="V70"/>
  <c r="X70" s="1"/>
  <c r="P70"/>
  <c r="R70" s="1"/>
  <c r="L70"/>
  <c r="Y70"/>
  <c r="AA70" s="1"/>
  <c r="S70"/>
  <c r="U70" s="1"/>
  <c r="M70"/>
  <c r="O70" s="1"/>
  <c r="V72"/>
  <c r="X72" s="1"/>
  <c r="P72"/>
  <c r="R72" s="1"/>
  <c r="L72"/>
  <c r="Y72"/>
  <c r="AA72" s="1"/>
  <c r="S72"/>
  <c r="U72" s="1"/>
  <c r="M72"/>
  <c r="O72" s="1"/>
  <c r="V74"/>
  <c r="X74" s="1"/>
  <c r="P74"/>
  <c r="R74" s="1"/>
  <c r="L74"/>
  <c r="Y74"/>
  <c r="AA74" s="1"/>
  <c r="S74"/>
  <c r="U74" s="1"/>
  <c r="M74"/>
  <c r="O74" s="1"/>
  <c r="V76"/>
  <c r="X76" s="1"/>
  <c r="P76"/>
  <c r="R76" s="1"/>
  <c r="L76"/>
  <c r="Y76"/>
  <c r="AA76" s="1"/>
  <c r="S76"/>
  <c r="U76" s="1"/>
  <c r="M76"/>
  <c r="O76" s="1"/>
  <c r="V78"/>
  <c r="X78" s="1"/>
  <c r="P78"/>
  <c r="R78" s="1"/>
  <c r="L78"/>
  <c r="Y78"/>
  <c r="AA78" s="1"/>
  <c r="S78"/>
  <c r="U78" s="1"/>
  <c r="M78"/>
  <c r="O78" s="1"/>
  <c r="V80"/>
  <c r="X80" s="1"/>
  <c r="P80"/>
  <c r="R80" s="1"/>
  <c r="L80"/>
  <c r="Y80"/>
  <c r="AA80" s="1"/>
  <c r="S80"/>
  <c r="U80" s="1"/>
  <c r="M80"/>
  <c r="O80" s="1"/>
  <c r="V82"/>
  <c r="X82" s="1"/>
  <c r="P82"/>
  <c r="R82" s="1"/>
  <c r="L82"/>
  <c r="Y82"/>
  <c r="AA82" s="1"/>
  <c r="S82"/>
  <c r="U82" s="1"/>
  <c r="M82"/>
  <c r="O82" s="1"/>
  <c r="V84"/>
  <c r="X84" s="1"/>
  <c r="P84"/>
  <c r="R84" s="1"/>
  <c r="L84"/>
  <c r="Y84"/>
  <c r="AA84" s="1"/>
  <c r="S84"/>
  <c r="U84" s="1"/>
  <c r="M84"/>
  <c r="O84" s="1"/>
  <c r="V86"/>
  <c r="X86" s="1"/>
  <c r="P86"/>
  <c r="R86" s="1"/>
  <c r="L86"/>
  <c r="Y86"/>
  <c r="AA86" s="1"/>
  <c r="S86"/>
  <c r="U86" s="1"/>
  <c r="M86"/>
  <c r="O86" s="1"/>
  <c r="V88"/>
  <c r="X88" s="1"/>
  <c r="P88"/>
  <c r="R88" s="1"/>
  <c r="L88"/>
  <c r="Y88"/>
  <c r="AA88" s="1"/>
  <c r="S88"/>
  <c r="U88" s="1"/>
  <c r="M88"/>
  <c r="O88" s="1"/>
  <c r="Y119"/>
  <c r="AA119" s="1"/>
  <c r="S119"/>
  <c r="U119" s="1"/>
  <c r="M119"/>
  <c r="O119" s="1"/>
  <c r="V119"/>
  <c r="X119" s="1"/>
  <c r="P119"/>
  <c r="R119" s="1"/>
  <c r="L119"/>
  <c r="Y123"/>
  <c r="AA123" s="1"/>
  <c r="S123"/>
  <c r="U123" s="1"/>
  <c r="M123"/>
  <c r="O123" s="1"/>
  <c r="V123"/>
  <c r="X123" s="1"/>
  <c r="P123"/>
  <c r="R123" s="1"/>
  <c r="L123"/>
  <c r="Y127"/>
  <c r="AA127" s="1"/>
  <c r="S127"/>
  <c r="U127" s="1"/>
  <c r="M127"/>
  <c r="O127" s="1"/>
  <c r="V127"/>
  <c r="X127" s="1"/>
  <c r="P127"/>
  <c r="R127" s="1"/>
  <c r="L127"/>
  <c r="Y131"/>
  <c r="AA131" s="1"/>
  <c r="S131"/>
  <c r="U131" s="1"/>
  <c r="M131"/>
  <c r="O131" s="1"/>
  <c r="V131"/>
  <c r="X131" s="1"/>
  <c r="P131"/>
  <c r="R131" s="1"/>
  <c r="L131"/>
  <c r="Y122"/>
  <c r="AA122" s="1"/>
  <c r="S122"/>
  <c r="U122" s="1"/>
  <c r="M122"/>
  <c r="O122" s="1"/>
  <c r="V122"/>
  <c r="X122" s="1"/>
  <c r="P122"/>
  <c r="R122" s="1"/>
  <c r="L122"/>
  <c r="Y130"/>
  <c r="AA130" s="1"/>
  <c r="S130"/>
  <c r="U130" s="1"/>
  <c r="M130"/>
  <c r="O130" s="1"/>
  <c r="V130"/>
  <c r="X130" s="1"/>
  <c r="P130"/>
  <c r="R130" s="1"/>
  <c r="L130"/>
  <c r="I12" i="20"/>
  <c r="K129"/>
  <c r="K127"/>
  <c r="K125"/>
  <c r="K123"/>
  <c r="I133"/>
  <c r="K130"/>
  <c r="K128"/>
  <c r="K126"/>
  <c r="K124"/>
  <c r="K122"/>
  <c r="K120"/>
  <c r="K118"/>
  <c r="K116"/>
  <c r="K114"/>
  <c r="K112"/>
  <c r="K110"/>
  <c r="K108"/>
  <c r="K106"/>
  <c r="K104"/>
  <c r="K102"/>
  <c r="K121"/>
  <c r="K119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29" i="19"/>
  <c r="K127"/>
  <c r="K125"/>
  <c r="K123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I134"/>
  <c r="K128"/>
  <c r="K124"/>
  <c r="K126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130"/>
  <c r="K122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1"/>
  <c r="K50"/>
  <c r="K49"/>
  <c r="K48"/>
  <c r="K47"/>
  <c r="K46"/>
  <c r="K45"/>
  <c r="K44"/>
  <c r="K43"/>
  <c r="K42"/>
  <c r="K41"/>
  <c r="K40"/>
  <c r="K39"/>
  <c r="K38"/>
  <c r="K37"/>
  <c r="K35"/>
  <c r="K33"/>
  <c r="K31"/>
  <c r="K29"/>
  <c r="K27"/>
  <c r="K25"/>
  <c r="K23"/>
  <c r="K21"/>
  <c r="K19"/>
  <c r="K17"/>
  <c r="K15"/>
  <c r="K13"/>
  <c r="K11"/>
  <c r="K36"/>
  <c r="K34"/>
  <c r="K32"/>
  <c r="K30"/>
  <c r="K28"/>
  <c r="K26"/>
  <c r="K24"/>
  <c r="K22"/>
  <c r="K20"/>
  <c r="K18"/>
  <c r="K16"/>
  <c r="K14"/>
  <c r="K12"/>
  <c r="C135" i="10"/>
  <c r="C134" i="21" s="1"/>
  <c r="E134" s="1"/>
  <c r="G134" l="1"/>
  <c r="H134" s="1"/>
  <c r="I134"/>
  <c r="Z14" i="20"/>
  <c r="T14"/>
  <c r="N14"/>
  <c r="W14"/>
  <c r="Q14"/>
  <c r="Z18"/>
  <c r="T18"/>
  <c r="N18"/>
  <c r="W18"/>
  <c r="Q18"/>
  <c r="Z22"/>
  <c r="T22"/>
  <c r="N22"/>
  <c r="Q22"/>
  <c r="W22"/>
  <c r="Z26"/>
  <c r="T26"/>
  <c r="N26"/>
  <c r="Q26"/>
  <c r="W26"/>
  <c r="Z30"/>
  <c r="T30"/>
  <c r="N30"/>
  <c r="W30"/>
  <c r="Q30"/>
  <c r="Z34"/>
  <c r="T34"/>
  <c r="N34"/>
  <c r="W34"/>
  <c r="Q34"/>
  <c r="Z38"/>
  <c r="T38"/>
  <c r="N38"/>
  <c r="W38"/>
  <c r="Q38"/>
  <c r="Z42"/>
  <c r="T42"/>
  <c r="N42"/>
  <c r="W42"/>
  <c r="Q42"/>
  <c r="Z46"/>
  <c r="T46"/>
  <c r="N46"/>
  <c r="W46"/>
  <c r="Q46"/>
  <c r="Z50"/>
  <c r="T50"/>
  <c r="N50"/>
  <c r="W50"/>
  <c r="Q50"/>
  <c r="Z54"/>
  <c r="T54"/>
  <c r="N54"/>
  <c r="Q54"/>
  <c r="W54"/>
  <c r="Z58"/>
  <c r="T58"/>
  <c r="N58"/>
  <c r="Q58"/>
  <c r="W58"/>
  <c r="Z62"/>
  <c r="T62"/>
  <c r="N62"/>
  <c r="Q62"/>
  <c r="W62"/>
  <c r="Z66"/>
  <c r="T66"/>
  <c r="N66"/>
  <c r="Q66"/>
  <c r="W66"/>
  <c r="Z70"/>
  <c r="T70"/>
  <c r="N70"/>
  <c r="Q70"/>
  <c r="W70"/>
  <c r="Z74"/>
  <c r="T74"/>
  <c r="N74"/>
  <c r="Q74"/>
  <c r="W74"/>
  <c r="Z78"/>
  <c r="T78"/>
  <c r="N78"/>
  <c r="Q78"/>
  <c r="W78"/>
  <c r="Z82"/>
  <c r="T82"/>
  <c r="N82"/>
  <c r="Q82"/>
  <c r="W82"/>
  <c r="Z86"/>
  <c r="T86"/>
  <c r="N86"/>
  <c r="Q86"/>
  <c r="W86"/>
  <c r="Z90"/>
  <c r="T90"/>
  <c r="N90"/>
  <c r="Q90"/>
  <c r="W90"/>
  <c r="Z94"/>
  <c r="T94"/>
  <c r="N94"/>
  <c r="Q94"/>
  <c r="W94"/>
  <c r="Z98"/>
  <c r="T98"/>
  <c r="N98"/>
  <c r="Q98"/>
  <c r="W98"/>
  <c r="W11"/>
  <c r="Q11"/>
  <c r="Z11"/>
  <c r="N11"/>
  <c r="T11"/>
  <c r="W15"/>
  <c r="Q15"/>
  <c r="Z15"/>
  <c r="N15"/>
  <c r="T15"/>
  <c r="W19"/>
  <c r="Q19"/>
  <c r="T19"/>
  <c r="Z19"/>
  <c r="N19"/>
  <c r="W23"/>
  <c r="Q23"/>
  <c r="T23"/>
  <c r="Z23"/>
  <c r="N23"/>
  <c r="W27"/>
  <c r="Q27"/>
  <c r="Z27"/>
  <c r="T27"/>
  <c r="N27"/>
  <c r="W31"/>
  <c r="Q31"/>
  <c r="Z31"/>
  <c r="T31"/>
  <c r="N31"/>
  <c r="W35"/>
  <c r="Q35"/>
  <c r="Z35"/>
  <c r="T35"/>
  <c r="N35"/>
  <c r="W39"/>
  <c r="Q39"/>
  <c r="Z39"/>
  <c r="T39"/>
  <c r="N39"/>
  <c r="W43"/>
  <c r="Q43"/>
  <c r="Z43"/>
  <c r="T43"/>
  <c r="N43"/>
  <c r="W47"/>
  <c r="Q47"/>
  <c r="Z47"/>
  <c r="T47"/>
  <c r="N47"/>
  <c r="W51"/>
  <c r="Q51"/>
  <c r="Z51"/>
  <c r="T51"/>
  <c r="N51"/>
  <c r="W55"/>
  <c r="Q55"/>
  <c r="T55"/>
  <c r="Z55"/>
  <c r="N55"/>
  <c r="W59"/>
  <c r="Q59"/>
  <c r="T59"/>
  <c r="Z59"/>
  <c r="N59"/>
  <c r="W63"/>
  <c r="Q63"/>
  <c r="T63"/>
  <c r="Z63"/>
  <c r="N63"/>
  <c r="W67"/>
  <c r="Q67"/>
  <c r="T67"/>
  <c r="Z67"/>
  <c r="N67"/>
  <c r="W71"/>
  <c r="Q71"/>
  <c r="T71"/>
  <c r="Z71"/>
  <c r="N71"/>
  <c r="W75"/>
  <c r="Q75"/>
  <c r="T75"/>
  <c r="Z75"/>
  <c r="N75"/>
  <c r="W79"/>
  <c r="Q79"/>
  <c r="T79"/>
  <c r="Z79"/>
  <c r="N79"/>
  <c r="W83"/>
  <c r="Q83"/>
  <c r="T83"/>
  <c r="Z83"/>
  <c r="N83"/>
  <c r="W87"/>
  <c r="Q87"/>
  <c r="T87"/>
  <c r="Z87"/>
  <c r="N87"/>
  <c r="W91"/>
  <c r="Q91"/>
  <c r="T91"/>
  <c r="Z91"/>
  <c r="N91"/>
  <c r="W95"/>
  <c r="Q95"/>
  <c r="T95"/>
  <c r="Z95"/>
  <c r="N95"/>
  <c r="W99"/>
  <c r="Q99"/>
  <c r="T99"/>
  <c r="Z99"/>
  <c r="N99"/>
  <c r="Z103"/>
  <c r="T103"/>
  <c r="N103"/>
  <c r="W103"/>
  <c r="Q103"/>
  <c r="Z107"/>
  <c r="T107"/>
  <c r="N107"/>
  <c r="W107"/>
  <c r="Q107"/>
  <c r="Z111"/>
  <c r="T111"/>
  <c r="N111"/>
  <c r="W111"/>
  <c r="Q111"/>
  <c r="Z115"/>
  <c r="T115"/>
  <c r="N115"/>
  <c r="W115"/>
  <c r="Q115"/>
  <c r="Z119"/>
  <c r="T119"/>
  <c r="N119"/>
  <c r="W119"/>
  <c r="Q119"/>
  <c r="W102"/>
  <c r="Q102"/>
  <c r="Z102"/>
  <c r="N102"/>
  <c r="T102"/>
  <c r="W106"/>
  <c r="Q106"/>
  <c r="Z106"/>
  <c r="N106"/>
  <c r="T106"/>
  <c r="W110"/>
  <c r="Q110"/>
  <c r="Z110"/>
  <c r="N110"/>
  <c r="T110"/>
  <c r="W114"/>
  <c r="Q114"/>
  <c r="Z114"/>
  <c r="N114"/>
  <c r="T114"/>
  <c r="W118"/>
  <c r="Q118"/>
  <c r="Z118"/>
  <c r="N118"/>
  <c r="T118"/>
  <c r="Z122"/>
  <c r="T122"/>
  <c r="N122"/>
  <c r="W122"/>
  <c r="Q122"/>
  <c r="Z126"/>
  <c r="T126"/>
  <c r="N126"/>
  <c r="W126"/>
  <c r="Q126"/>
  <c r="Z130"/>
  <c r="T130"/>
  <c r="N130"/>
  <c r="W130"/>
  <c r="Q130"/>
  <c r="W123"/>
  <c r="Q123"/>
  <c r="Z123"/>
  <c r="N123"/>
  <c r="T123"/>
  <c r="W127"/>
  <c r="Q127"/>
  <c r="Z127"/>
  <c r="N127"/>
  <c r="T127"/>
  <c r="I13"/>
  <c r="J12"/>
  <c r="Z12"/>
  <c r="T12"/>
  <c r="N12"/>
  <c r="W12"/>
  <c r="Q12"/>
  <c r="Z16"/>
  <c r="T16"/>
  <c r="N16"/>
  <c r="W16"/>
  <c r="Q16"/>
  <c r="Z20"/>
  <c r="T20"/>
  <c r="N20"/>
  <c r="Q20"/>
  <c r="W20"/>
  <c r="Z24"/>
  <c r="T24"/>
  <c r="N24"/>
  <c r="Q24"/>
  <c r="W24"/>
  <c r="Z28"/>
  <c r="T28"/>
  <c r="N28"/>
  <c r="W28"/>
  <c r="Q28"/>
  <c r="Z32"/>
  <c r="T32"/>
  <c r="N32"/>
  <c r="W32"/>
  <c r="Q32"/>
  <c r="Z36"/>
  <c r="T36"/>
  <c r="N36"/>
  <c r="W36"/>
  <c r="Q36"/>
  <c r="Z40"/>
  <c r="T40"/>
  <c r="N40"/>
  <c r="W40"/>
  <c r="Q40"/>
  <c r="Z44"/>
  <c r="T44"/>
  <c r="N44"/>
  <c r="W44"/>
  <c r="Q44"/>
  <c r="Z48"/>
  <c r="T48"/>
  <c r="N48"/>
  <c r="W48"/>
  <c r="Q48"/>
  <c r="Z52"/>
  <c r="T52"/>
  <c r="N52"/>
  <c r="Q52"/>
  <c r="W52"/>
  <c r="Z56"/>
  <c r="T56"/>
  <c r="N56"/>
  <c r="Q56"/>
  <c r="W56"/>
  <c r="Z60"/>
  <c r="T60"/>
  <c r="N60"/>
  <c r="Q60"/>
  <c r="W60"/>
  <c r="Z64"/>
  <c r="T64"/>
  <c r="N64"/>
  <c r="Q64"/>
  <c r="W64"/>
  <c r="Z68"/>
  <c r="T68"/>
  <c r="N68"/>
  <c r="Q68"/>
  <c r="W68"/>
  <c r="Z72"/>
  <c r="T72"/>
  <c r="N72"/>
  <c r="Q72"/>
  <c r="W72"/>
  <c r="Z76"/>
  <c r="T76"/>
  <c r="N76"/>
  <c r="Q76"/>
  <c r="W76"/>
  <c r="Z80"/>
  <c r="T80"/>
  <c r="N80"/>
  <c r="Q80"/>
  <c r="W80"/>
  <c r="Z84"/>
  <c r="T84"/>
  <c r="N84"/>
  <c r="Q84"/>
  <c r="W84"/>
  <c r="Z88"/>
  <c r="T88"/>
  <c r="N88"/>
  <c r="Q88"/>
  <c r="W88"/>
  <c r="Z92"/>
  <c r="T92"/>
  <c r="N92"/>
  <c r="Q92"/>
  <c r="W92"/>
  <c r="Z96"/>
  <c r="T96"/>
  <c r="N96"/>
  <c r="Q96"/>
  <c r="W96"/>
  <c r="W100"/>
  <c r="Z100"/>
  <c r="T100"/>
  <c r="N100"/>
  <c r="Q100"/>
  <c r="W13"/>
  <c r="Q13"/>
  <c r="Z13"/>
  <c r="N13"/>
  <c r="T13"/>
  <c r="W17"/>
  <c r="Q17"/>
  <c r="Z17"/>
  <c r="N17"/>
  <c r="T17"/>
  <c r="W21"/>
  <c r="Q21"/>
  <c r="T21"/>
  <c r="Z21"/>
  <c r="N21"/>
  <c r="W25"/>
  <c r="Q25"/>
  <c r="T25"/>
  <c r="Z25"/>
  <c r="N25"/>
  <c r="W29"/>
  <c r="Q29"/>
  <c r="Z29"/>
  <c r="T29"/>
  <c r="N29"/>
  <c r="W33"/>
  <c r="Q33"/>
  <c r="Z33"/>
  <c r="T33"/>
  <c r="N33"/>
  <c r="W37"/>
  <c r="Q37"/>
  <c r="Z37"/>
  <c r="T37"/>
  <c r="N37"/>
  <c r="W41"/>
  <c r="Q41"/>
  <c r="Z41"/>
  <c r="T41"/>
  <c r="N41"/>
  <c r="W45"/>
  <c r="Q45"/>
  <c r="Z45"/>
  <c r="T45"/>
  <c r="N45"/>
  <c r="W49"/>
  <c r="Q49"/>
  <c r="Z49"/>
  <c r="T49"/>
  <c r="N49"/>
  <c r="W53"/>
  <c r="Q53"/>
  <c r="T53"/>
  <c r="Z53"/>
  <c r="N53"/>
  <c r="W57"/>
  <c r="Q57"/>
  <c r="T57"/>
  <c r="Z57"/>
  <c r="N57"/>
  <c r="W61"/>
  <c r="Q61"/>
  <c r="T61"/>
  <c r="Z61"/>
  <c r="N61"/>
  <c r="W65"/>
  <c r="Q65"/>
  <c r="T65"/>
  <c r="Z65"/>
  <c r="N65"/>
  <c r="W69"/>
  <c r="Q69"/>
  <c r="T69"/>
  <c r="Z69"/>
  <c r="N69"/>
  <c r="W73"/>
  <c r="Q73"/>
  <c r="T73"/>
  <c r="Z73"/>
  <c r="N73"/>
  <c r="W77"/>
  <c r="Q77"/>
  <c r="T77"/>
  <c r="Z77"/>
  <c r="N77"/>
  <c r="W81"/>
  <c r="Q81"/>
  <c r="T81"/>
  <c r="Z81"/>
  <c r="N81"/>
  <c r="W85"/>
  <c r="Q85"/>
  <c r="T85"/>
  <c r="Z85"/>
  <c r="N85"/>
  <c r="W89"/>
  <c r="Q89"/>
  <c r="T89"/>
  <c r="Z89"/>
  <c r="N89"/>
  <c r="W93"/>
  <c r="Q93"/>
  <c r="T93"/>
  <c r="Z93"/>
  <c r="N93"/>
  <c r="W97"/>
  <c r="Q97"/>
  <c r="T97"/>
  <c r="Z97"/>
  <c r="N97"/>
  <c r="Z101"/>
  <c r="T101"/>
  <c r="N101"/>
  <c r="W101"/>
  <c r="Q101"/>
  <c r="Z105"/>
  <c r="T105"/>
  <c r="N105"/>
  <c r="W105"/>
  <c r="Q105"/>
  <c r="Z109"/>
  <c r="T109"/>
  <c r="N109"/>
  <c r="W109"/>
  <c r="Q109"/>
  <c r="Z113"/>
  <c r="T113"/>
  <c r="N113"/>
  <c r="W113"/>
  <c r="Q113"/>
  <c r="Z117"/>
  <c r="T117"/>
  <c r="N117"/>
  <c r="W117"/>
  <c r="Q117"/>
  <c r="Z121"/>
  <c r="T121"/>
  <c r="N121"/>
  <c r="W121"/>
  <c r="Q121"/>
  <c r="W104"/>
  <c r="Q104"/>
  <c r="Z104"/>
  <c r="N104"/>
  <c r="T104"/>
  <c r="W108"/>
  <c r="Q108"/>
  <c r="Z108"/>
  <c r="N108"/>
  <c r="T108"/>
  <c r="W112"/>
  <c r="Q112"/>
  <c r="Z112"/>
  <c r="N112"/>
  <c r="T112"/>
  <c r="W116"/>
  <c r="Q116"/>
  <c r="Z116"/>
  <c r="N116"/>
  <c r="T116"/>
  <c r="W120"/>
  <c r="Q120"/>
  <c r="Z120"/>
  <c r="N120"/>
  <c r="T120"/>
  <c r="Z124"/>
  <c r="T124"/>
  <c r="N124"/>
  <c r="W124"/>
  <c r="Q124"/>
  <c r="Z128"/>
  <c r="T128"/>
  <c r="N128"/>
  <c r="W128"/>
  <c r="Q128"/>
  <c r="I134"/>
  <c r="K133"/>
  <c r="W125"/>
  <c r="Q125"/>
  <c r="Z125"/>
  <c r="N125"/>
  <c r="T125"/>
  <c r="W129"/>
  <c r="Q129"/>
  <c r="Z129"/>
  <c r="N129"/>
  <c r="T129"/>
  <c r="J11"/>
  <c r="Z14" i="19"/>
  <c r="T14"/>
  <c r="N14"/>
  <c r="Q14"/>
  <c r="W14"/>
  <c r="Z18"/>
  <c r="T18"/>
  <c r="N18"/>
  <c r="Q18"/>
  <c r="W18"/>
  <c r="Z22"/>
  <c r="T22"/>
  <c r="N22"/>
  <c r="Q22"/>
  <c r="W22"/>
  <c r="Z26"/>
  <c r="T26"/>
  <c r="N26"/>
  <c r="Q26"/>
  <c r="W26"/>
  <c r="Z30"/>
  <c r="T30"/>
  <c r="N30"/>
  <c r="Q30"/>
  <c r="W30"/>
  <c r="Z34"/>
  <c r="T34"/>
  <c r="N34"/>
  <c r="Q34"/>
  <c r="W34"/>
  <c r="Z11"/>
  <c r="T11"/>
  <c r="N11"/>
  <c r="W11"/>
  <c r="Q11"/>
  <c r="Z15"/>
  <c r="T15"/>
  <c r="N15"/>
  <c r="W15"/>
  <c r="Q15"/>
  <c r="Z19"/>
  <c r="T19"/>
  <c r="N19"/>
  <c r="W19"/>
  <c r="Q19"/>
  <c r="Z23"/>
  <c r="T23"/>
  <c r="N23"/>
  <c r="W23"/>
  <c r="Q23"/>
  <c r="Z27"/>
  <c r="T27"/>
  <c r="N27"/>
  <c r="W27"/>
  <c r="Q27"/>
  <c r="Z31"/>
  <c r="T31"/>
  <c r="N31"/>
  <c r="W31"/>
  <c r="Q31"/>
  <c r="Z35"/>
  <c r="T35"/>
  <c r="N35"/>
  <c r="W35"/>
  <c r="Q35"/>
  <c r="Z38"/>
  <c r="T38"/>
  <c r="N38"/>
  <c r="W38"/>
  <c r="Q38"/>
  <c r="Z40"/>
  <c r="T40"/>
  <c r="N40"/>
  <c r="W40"/>
  <c r="Q40"/>
  <c r="Z42"/>
  <c r="T42"/>
  <c r="N42"/>
  <c r="W42"/>
  <c r="Q42"/>
  <c r="Z44"/>
  <c r="T44"/>
  <c r="N44"/>
  <c r="W44"/>
  <c r="Q44"/>
  <c r="Z46"/>
  <c r="T46"/>
  <c r="N46"/>
  <c r="W46"/>
  <c r="Q46"/>
  <c r="Z48"/>
  <c r="T48"/>
  <c r="N48"/>
  <c r="W48"/>
  <c r="Q48"/>
  <c r="Z50"/>
  <c r="T50"/>
  <c r="N50"/>
  <c r="W50"/>
  <c r="Q50"/>
  <c r="Z52"/>
  <c r="T52"/>
  <c r="N52"/>
  <c r="W52"/>
  <c r="Q52"/>
  <c r="Z56"/>
  <c r="T56"/>
  <c r="N56"/>
  <c r="Q56"/>
  <c r="W56"/>
  <c r="Z60"/>
  <c r="T60"/>
  <c r="N60"/>
  <c r="Q60"/>
  <c r="W60"/>
  <c r="Z64"/>
  <c r="T64"/>
  <c r="N64"/>
  <c r="Q64"/>
  <c r="W64"/>
  <c r="Z68"/>
  <c r="T68"/>
  <c r="N68"/>
  <c r="Q68"/>
  <c r="W68"/>
  <c r="Z72"/>
  <c r="T72"/>
  <c r="N72"/>
  <c r="Q72"/>
  <c r="W72"/>
  <c r="Z76"/>
  <c r="T76"/>
  <c r="N76"/>
  <c r="Q76"/>
  <c r="W76"/>
  <c r="Z80"/>
  <c r="T80"/>
  <c r="N80"/>
  <c r="Q80"/>
  <c r="W80"/>
  <c r="Z84"/>
  <c r="T84"/>
  <c r="N84"/>
  <c r="Q84"/>
  <c r="W84"/>
  <c r="Z88"/>
  <c r="T88"/>
  <c r="N88"/>
  <c r="Q88"/>
  <c r="W88"/>
  <c r="Z92"/>
  <c r="T92"/>
  <c r="N92"/>
  <c r="Q92"/>
  <c r="W92"/>
  <c r="Z96"/>
  <c r="T96"/>
  <c r="N96"/>
  <c r="Q96"/>
  <c r="W96"/>
  <c r="Z122"/>
  <c r="T122"/>
  <c r="N122"/>
  <c r="Q122"/>
  <c r="W122"/>
  <c r="Z53"/>
  <c r="T53"/>
  <c r="N53"/>
  <c r="W53"/>
  <c r="Q53"/>
  <c r="Z57"/>
  <c r="T57"/>
  <c r="N57"/>
  <c r="W57"/>
  <c r="Q57"/>
  <c r="Z61"/>
  <c r="T61"/>
  <c r="N61"/>
  <c r="W61"/>
  <c r="Q61"/>
  <c r="Z65"/>
  <c r="T65"/>
  <c r="N65"/>
  <c r="W65"/>
  <c r="Q65"/>
  <c r="Z69"/>
  <c r="T69"/>
  <c r="N69"/>
  <c r="W69"/>
  <c r="Q69"/>
  <c r="Z73"/>
  <c r="T73"/>
  <c r="N73"/>
  <c r="W73"/>
  <c r="Q73"/>
  <c r="Z77"/>
  <c r="T77"/>
  <c r="N77"/>
  <c r="W77"/>
  <c r="Q77"/>
  <c r="Z81"/>
  <c r="T81"/>
  <c r="N81"/>
  <c r="W81"/>
  <c r="Q81"/>
  <c r="Z85"/>
  <c r="T85"/>
  <c r="N85"/>
  <c r="W85"/>
  <c r="Q85"/>
  <c r="Z89"/>
  <c r="T89"/>
  <c r="N89"/>
  <c r="W89"/>
  <c r="Q89"/>
  <c r="Z93"/>
  <c r="T93"/>
  <c r="N93"/>
  <c r="W93"/>
  <c r="Q93"/>
  <c r="Z97"/>
  <c r="T97"/>
  <c r="N97"/>
  <c r="W97"/>
  <c r="Q97"/>
  <c r="Z124"/>
  <c r="T124"/>
  <c r="N124"/>
  <c r="Q124"/>
  <c r="W124"/>
  <c r="I135"/>
  <c r="K134"/>
  <c r="W100"/>
  <c r="Q100"/>
  <c r="T100"/>
  <c r="N100"/>
  <c r="Z100"/>
  <c r="W102"/>
  <c r="Q102"/>
  <c r="T102"/>
  <c r="Z102"/>
  <c r="N102"/>
  <c r="W104"/>
  <c r="Q104"/>
  <c r="T104"/>
  <c r="N104"/>
  <c r="Z104"/>
  <c r="W106"/>
  <c r="Q106"/>
  <c r="T106"/>
  <c r="Z106"/>
  <c r="N106"/>
  <c r="W108"/>
  <c r="Q108"/>
  <c r="T108"/>
  <c r="N108"/>
  <c r="Z108"/>
  <c r="W110"/>
  <c r="Q110"/>
  <c r="T110"/>
  <c r="Z110"/>
  <c r="N110"/>
  <c r="W112"/>
  <c r="Q112"/>
  <c r="T112"/>
  <c r="N112"/>
  <c r="Z112"/>
  <c r="W114"/>
  <c r="Q114"/>
  <c r="T114"/>
  <c r="Z114"/>
  <c r="N114"/>
  <c r="W116"/>
  <c r="Q116"/>
  <c r="T116"/>
  <c r="N116"/>
  <c r="Z116"/>
  <c r="W118"/>
  <c r="Q118"/>
  <c r="T118"/>
  <c r="Z118"/>
  <c r="N118"/>
  <c r="W120"/>
  <c r="Q120"/>
  <c r="T120"/>
  <c r="N120"/>
  <c r="Z120"/>
  <c r="Z123"/>
  <c r="T123"/>
  <c r="N123"/>
  <c r="W123"/>
  <c r="Q123"/>
  <c r="Z127"/>
  <c r="T127"/>
  <c r="N127"/>
  <c r="W127"/>
  <c r="Q127"/>
  <c r="Z12"/>
  <c r="T12"/>
  <c r="N12"/>
  <c r="Q12"/>
  <c r="W12"/>
  <c r="Z16"/>
  <c r="T16"/>
  <c r="N16"/>
  <c r="Q16"/>
  <c r="W16"/>
  <c r="Z20"/>
  <c r="T20"/>
  <c r="N20"/>
  <c r="Q20"/>
  <c r="W20"/>
  <c r="Z24"/>
  <c r="T24"/>
  <c r="N24"/>
  <c r="Q24"/>
  <c r="W24"/>
  <c r="Z28"/>
  <c r="T28"/>
  <c r="N28"/>
  <c r="Q28"/>
  <c r="W28"/>
  <c r="Z32"/>
  <c r="T32"/>
  <c r="N32"/>
  <c r="Q32"/>
  <c r="W32"/>
  <c r="Z36"/>
  <c r="T36"/>
  <c r="N36"/>
  <c r="Q36"/>
  <c r="W36"/>
  <c r="Z13"/>
  <c r="T13"/>
  <c r="N13"/>
  <c r="W13"/>
  <c r="Q13"/>
  <c r="Z17"/>
  <c r="T17"/>
  <c r="N17"/>
  <c r="W17"/>
  <c r="Q17"/>
  <c r="Z21"/>
  <c r="T21"/>
  <c r="N21"/>
  <c r="W21"/>
  <c r="Q21"/>
  <c r="Z25"/>
  <c r="T25"/>
  <c r="N25"/>
  <c r="W25"/>
  <c r="Q25"/>
  <c r="Z29"/>
  <c r="T29"/>
  <c r="N29"/>
  <c r="W29"/>
  <c r="Q29"/>
  <c r="Z33"/>
  <c r="T33"/>
  <c r="N33"/>
  <c r="W33"/>
  <c r="Q33"/>
  <c r="Z37"/>
  <c r="T37"/>
  <c r="N37"/>
  <c r="W37"/>
  <c r="Q37"/>
  <c r="Z39"/>
  <c r="T39"/>
  <c r="N39"/>
  <c r="W39"/>
  <c r="Q39"/>
  <c r="Z41"/>
  <c r="T41"/>
  <c r="N41"/>
  <c r="W41"/>
  <c r="Q41"/>
  <c r="Z43"/>
  <c r="T43"/>
  <c r="N43"/>
  <c r="W43"/>
  <c r="Q43"/>
  <c r="Z45"/>
  <c r="T45"/>
  <c r="N45"/>
  <c r="W45"/>
  <c r="Q45"/>
  <c r="Z47"/>
  <c r="T47"/>
  <c r="N47"/>
  <c r="W47"/>
  <c r="Q47"/>
  <c r="Z49"/>
  <c r="T49"/>
  <c r="N49"/>
  <c r="W49"/>
  <c r="Q49"/>
  <c r="Z51"/>
  <c r="T51"/>
  <c r="N51"/>
  <c r="W51"/>
  <c r="Q51"/>
  <c r="Z54"/>
  <c r="T54"/>
  <c r="N54"/>
  <c r="Q54"/>
  <c r="W54"/>
  <c r="Z58"/>
  <c r="T58"/>
  <c r="N58"/>
  <c r="Q58"/>
  <c r="W58"/>
  <c r="Z62"/>
  <c r="T62"/>
  <c r="N62"/>
  <c r="Q62"/>
  <c r="W62"/>
  <c r="Z66"/>
  <c r="T66"/>
  <c r="N66"/>
  <c r="Q66"/>
  <c r="W66"/>
  <c r="Z70"/>
  <c r="T70"/>
  <c r="N70"/>
  <c r="Q70"/>
  <c r="W70"/>
  <c r="Z74"/>
  <c r="T74"/>
  <c r="N74"/>
  <c r="Q74"/>
  <c r="W74"/>
  <c r="Z78"/>
  <c r="T78"/>
  <c r="N78"/>
  <c r="Q78"/>
  <c r="W78"/>
  <c r="Z82"/>
  <c r="T82"/>
  <c r="N82"/>
  <c r="Q82"/>
  <c r="W82"/>
  <c r="Z86"/>
  <c r="T86"/>
  <c r="N86"/>
  <c r="Q86"/>
  <c r="W86"/>
  <c r="Z90"/>
  <c r="T90"/>
  <c r="N90"/>
  <c r="Q90"/>
  <c r="W90"/>
  <c r="Z94"/>
  <c r="T94"/>
  <c r="N94"/>
  <c r="Q94"/>
  <c r="W94"/>
  <c r="T98"/>
  <c r="N98"/>
  <c r="Z98"/>
  <c r="Q98"/>
  <c r="W98"/>
  <c r="Z130"/>
  <c r="T130"/>
  <c r="N130"/>
  <c r="Q130"/>
  <c r="W130"/>
  <c r="Z55"/>
  <c r="T55"/>
  <c r="N55"/>
  <c r="W55"/>
  <c r="Q55"/>
  <c r="Z59"/>
  <c r="T59"/>
  <c r="N59"/>
  <c r="W59"/>
  <c r="Q59"/>
  <c r="Z63"/>
  <c r="T63"/>
  <c r="N63"/>
  <c r="W63"/>
  <c r="Q63"/>
  <c r="Z67"/>
  <c r="T67"/>
  <c r="N67"/>
  <c r="W67"/>
  <c r="Q67"/>
  <c r="Z71"/>
  <c r="T71"/>
  <c r="N71"/>
  <c r="W71"/>
  <c r="Q71"/>
  <c r="Z75"/>
  <c r="T75"/>
  <c r="N75"/>
  <c r="W75"/>
  <c r="Q75"/>
  <c r="Z79"/>
  <c r="T79"/>
  <c r="N79"/>
  <c r="W79"/>
  <c r="Q79"/>
  <c r="Z83"/>
  <c r="T83"/>
  <c r="N83"/>
  <c r="W83"/>
  <c r="Q83"/>
  <c r="Z87"/>
  <c r="T87"/>
  <c r="N87"/>
  <c r="W87"/>
  <c r="Q87"/>
  <c r="Z91"/>
  <c r="T91"/>
  <c r="N91"/>
  <c r="W91"/>
  <c r="Q91"/>
  <c r="Z95"/>
  <c r="T95"/>
  <c r="N95"/>
  <c r="W95"/>
  <c r="Q95"/>
  <c r="Z126"/>
  <c r="T126"/>
  <c r="N126"/>
  <c r="Q126"/>
  <c r="W126"/>
  <c r="Z128"/>
  <c r="T128"/>
  <c r="N128"/>
  <c r="Q128"/>
  <c r="W128"/>
  <c r="W99"/>
  <c r="Q99"/>
  <c r="Z99"/>
  <c r="N99"/>
  <c r="T99"/>
  <c r="W101"/>
  <c r="Q101"/>
  <c r="Z101"/>
  <c r="N101"/>
  <c r="T101"/>
  <c r="W103"/>
  <c r="Q103"/>
  <c r="Z103"/>
  <c r="N103"/>
  <c r="T103"/>
  <c r="W105"/>
  <c r="Q105"/>
  <c r="Z105"/>
  <c r="N105"/>
  <c r="T105"/>
  <c r="W107"/>
  <c r="Q107"/>
  <c r="Z107"/>
  <c r="N107"/>
  <c r="T107"/>
  <c r="W109"/>
  <c r="Q109"/>
  <c r="Z109"/>
  <c r="N109"/>
  <c r="T109"/>
  <c r="W111"/>
  <c r="Q111"/>
  <c r="Z111"/>
  <c r="N111"/>
  <c r="T111"/>
  <c r="W113"/>
  <c r="Q113"/>
  <c r="Z113"/>
  <c r="N113"/>
  <c r="T113"/>
  <c r="W115"/>
  <c r="Q115"/>
  <c r="Z115"/>
  <c r="N115"/>
  <c r="T115"/>
  <c r="W117"/>
  <c r="Q117"/>
  <c r="Z117"/>
  <c r="N117"/>
  <c r="T117"/>
  <c r="W119"/>
  <c r="Q119"/>
  <c r="Z119"/>
  <c r="N119"/>
  <c r="T119"/>
  <c r="Z121"/>
  <c r="W121"/>
  <c r="Q121"/>
  <c r="N121"/>
  <c r="T121"/>
  <c r="Z125"/>
  <c r="T125"/>
  <c r="N125"/>
  <c r="W125"/>
  <c r="Q125"/>
  <c r="Z129"/>
  <c r="T129"/>
  <c r="N129"/>
  <c r="W129"/>
  <c r="Q129"/>
  <c r="E16" i="18"/>
  <c r="E15"/>
  <c r="E14"/>
  <c r="E13"/>
  <c r="E12"/>
  <c r="E11"/>
  <c r="J134" i="21" l="1"/>
  <c r="W133" i="20"/>
  <c r="X133" s="1"/>
  <c r="Q133"/>
  <c r="R133" s="1"/>
  <c r="Z133"/>
  <c r="AA133" s="1"/>
  <c r="T133"/>
  <c r="U133" s="1"/>
  <c r="N133"/>
  <c r="O133" s="1"/>
  <c r="L133"/>
  <c r="V12"/>
  <c r="X12" s="1"/>
  <c r="P12"/>
  <c r="R12" s="1"/>
  <c r="L12"/>
  <c r="Y12"/>
  <c r="AA12" s="1"/>
  <c r="S12"/>
  <c r="U12" s="1"/>
  <c r="M12"/>
  <c r="O12" s="1"/>
  <c r="Y11"/>
  <c r="AA11" s="1"/>
  <c r="S11"/>
  <c r="U11" s="1"/>
  <c r="M11"/>
  <c r="O11" s="1"/>
  <c r="V11"/>
  <c r="X11" s="1"/>
  <c r="P11"/>
  <c r="R11" s="1"/>
  <c r="L11"/>
  <c r="I135"/>
  <c r="K134"/>
  <c r="J13"/>
  <c r="I14"/>
  <c r="W134" i="19"/>
  <c r="X134" s="1"/>
  <c r="Q134"/>
  <c r="R134" s="1"/>
  <c r="Z134"/>
  <c r="AA134" s="1"/>
  <c r="T134"/>
  <c r="U134" s="1"/>
  <c r="N134"/>
  <c r="O134" s="1"/>
  <c r="L134"/>
  <c r="I136"/>
  <c r="K135"/>
  <c r="C130" i="17"/>
  <c r="C121"/>
  <c r="C122"/>
  <c r="C123"/>
  <c r="C124"/>
  <c r="C125"/>
  <c r="C126"/>
  <c r="C127"/>
  <c r="C128"/>
  <c r="C129"/>
  <c r="C120"/>
  <c r="C119"/>
  <c r="C118"/>
  <c r="C109"/>
  <c r="C110"/>
  <c r="C111"/>
  <c r="C112"/>
  <c r="C113"/>
  <c r="C114"/>
  <c r="C115"/>
  <c r="C116"/>
  <c r="C117"/>
  <c r="C108"/>
  <c r="C107"/>
  <c r="C97"/>
  <c r="C98"/>
  <c r="C99"/>
  <c r="C100"/>
  <c r="C101"/>
  <c r="C102"/>
  <c r="C103"/>
  <c r="C104"/>
  <c r="C105"/>
  <c r="C96"/>
  <c r="C95"/>
  <c r="C85"/>
  <c r="C86"/>
  <c r="C87"/>
  <c r="C88"/>
  <c r="C89"/>
  <c r="C90"/>
  <c r="C91"/>
  <c r="C92"/>
  <c r="C93"/>
  <c r="C84"/>
  <c r="C83"/>
  <c r="C73"/>
  <c r="C74"/>
  <c r="C75"/>
  <c r="C76"/>
  <c r="C77"/>
  <c r="C78"/>
  <c r="C79"/>
  <c r="C80"/>
  <c r="C81"/>
  <c r="C72"/>
  <c r="C71"/>
  <c r="C61"/>
  <c r="C62"/>
  <c r="C63"/>
  <c r="C64"/>
  <c r="C65"/>
  <c r="C66"/>
  <c r="C67"/>
  <c r="C68"/>
  <c r="C69"/>
  <c r="C60"/>
  <c r="C59"/>
  <c r="C49"/>
  <c r="C50"/>
  <c r="C51"/>
  <c r="C52"/>
  <c r="C53"/>
  <c r="C54"/>
  <c r="C55"/>
  <c r="C56"/>
  <c r="C57"/>
  <c r="C48"/>
  <c r="C47"/>
  <c r="C37"/>
  <c r="C38"/>
  <c r="C39"/>
  <c r="C40"/>
  <c r="C41"/>
  <c r="C42"/>
  <c r="C43"/>
  <c r="C44"/>
  <c r="C45"/>
  <c r="C36"/>
  <c r="C35"/>
  <c r="C25"/>
  <c r="C26"/>
  <c r="C27"/>
  <c r="C28"/>
  <c r="C29"/>
  <c r="C30"/>
  <c r="C31"/>
  <c r="C32"/>
  <c r="C33"/>
  <c r="C24"/>
  <c r="C23"/>
  <c r="C22"/>
  <c r="C13"/>
  <c r="C14"/>
  <c r="C15"/>
  <c r="C16"/>
  <c r="C17"/>
  <c r="C18"/>
  <c r="C19"/>
  <c r="C20"/>
  <c r="C21"/>
  <c r="C12"/>
  <c r="C11"/>
  <c r="C106" i="9"/>
  <c r="C106" i="19" s="1"/>
  <c r="E106" s="1"/>
  <c r="C94" i="9"/>
  <c r="C94" i="19" s="1"/>
  <c r="E94" s="1"/>
  <c r="G94" s="1"/>
  <c r="H94" s="1"/>
  <c r="C82" i="9"/>
  <c r="C82" i="19" s="1"/>
  <c r="E82" s="1"/>
  <c r="G82" s="1"/>
  <c r="H82" s="1"/>
  <c r="C70" i="9"/>
  <c r="C70" i="19" s="1"/>
  <c r="E70" s="1"/>
  <c r="G70" s="1"/>
  <c r="H70" s="1"/>
  <c r="C58" i="9"/>
  <c r="C58" i="19" s="1"/>
  <c r="E58" s="1"/>
  <c r="G58" s="1"/>
  <c r="H58" s="1"/>
  <c r="C46" i="9"/>
  <c r="C46" i="19" s="1"/>
  <c r="E46" s="1"/>
  <c r="G46" s="1"/>
  <c r="H46" s="1"/>
  <c r="C34" i="9"/>
  <c r="C34" i="19" s="1"/>
  <c r="E34" s="1"/>
  <c r="G34" s="1"/>
  <c r="H34" s="1"/>
  <c r="S134" i="21" l="1"/>
  <c r="U134" s="1"/>
  <c r="V134"/>
  <c r="X134" s="1"/>
  <c r="M134"/>
  <c r="O134" s="1"/>
  <c r="Y134"/>
  <c r="AA134" s="1"/>
  <c r="L134"/>
  <c r="P134"/>
  <c r="R134" s="1"/>
  <c r="G106" i="19"/>
  <c r="H106" s="1"/>
  <c r="H131" s="1"/>
  <c r="I11" s="1"/>
  <c r="C34" i="17"/>
  <c r="C46"/>
  <c r="C58"/>
  <c r="C70"/>
  <c r="C82"/>
  <c r="C94"/>
  <c r="C106"/>
  <c r="I15" i="20"/>
  <c r="J14"/>
  <c r="W134"/>
  <c r="X134" s="1"/>
  <c r="Q134"/>
  <c r="R134" s="1"/>
  <c r="N134"/>
  <c r="O134" s="1"/>
  <c r="L134"/>
  <c r="Z134"/>
  <c r="AA134" s="1"/>
  <c r="T134"/>
  <c r="U134" s="1"/>
  <c r="Y13"/>
  <c r="AA13" s="1"/>
  <c r="S13"/>
  <c r="U13" s="1"/>
  <c r="M13"/>
  <c r="O13" s="1"/>
  <c r="V13"/>
  <c r="X13" s="1"/>
  <c r="L13"/>
  <c r="P13"/>
  <c r="R13" s="1"/>
  <c r="I136"/>
  <c r="K135"/>
  <c r="W135" i="19"/>
  <c r="X135" s="1"/>
  <c r="Q135"/>
  <c r="R135" s="1"/>
  <c r="N135"/>
  <c r="O135" s="1"/>
  <c r="L135"/>
  <c r="Z135"/>
  <c r="AA135" s="1"/>
  <c r="T135"/>
  <c r="U135" s="1"/>
  <c r="I137"/>
  <c r="K136"/>
  <c r="D17" i="18"/>
  <c r="F17" s="1"/>
  <c r="I149" i="10"/>
  <c r="I12" i="19" l="1"/>
  <c r="J11"/>
  <c r="Z135" i="20"/>
  <c r="AA135" s="1"/>
  <c r="T135"/>
  <c r="U135" s="1"/>
  <c r="N135"/>
  <c r="O135" s="1"/>
  <c r="L135"/>
  <c r="W135"/>
  <c r="X135" s="1"/>
  <c r="Q135"/>
  <c r="R135" s="1"/>
  <c r="V14"/>
  <c r="X14" s="1"/>
  <c r="P14"/>
  <c r="R14" s="1"/>
  <c r="L14"/>
  <c r="S14"/>
  <c r="U14" s="1"/>
  <c r="M14"/>
  <c r="O14" s="1"/>
  <c r="Y14"/>
  <c r="AA14" s="1"/>
  <c r="I137"/>
  <c r="K136"/>
  <c r="J15"/>
  <c r="I16"/>
  <c r="Z136" i="19"/>
  <c r="AA136" s="1"/>
  <c r="T136"/>
  <c r="U136" s="1"/>
  <c r="N136"/>
  <c r="O136" s="1"/>
  <c r="L136"/>
  <c r="W136"/>
  <c r="X136" s="1"/>
  <c r="Q136"/>
  <c r="R136" s="1"/>
  <c r="I138"/>
  <c r="K137"/>
  <c r="H17" i="18"/>
  <c r="I17" s="1"/>
  <c r="J17" s="1"/>
  <c r="V11" i="19" l="1"/>
  <c r="X11" s="1"/>
  <c r="L11"/>
  <c r="Y11"/>
  <c r="AA11" s="1"/>
  <c r="P11"/>
  <c r="R11" s="1"/>
  <c r="S11"/>
  <c r="U11" s="1"/>
  <c r="M11"/>
  <c r="O11" s="1"/>
  <c r="J12"/>
  <c r="I13"/>
  <c r="I17" i="20"/>
  <c r="J16"/>
  <c r="W136"/>
  <c r="X136" s="1"/>
  <c r="Q136"/>
  <c r="R136" s="1"/>
  <c r="Z136"/>
  <c r="AA136" s="1"/>
  <c r="T136"/>
  <c r="U136" s="1"/>
  <c r="N136"/>
  <c r="O136" s="1"/>
  <c r="L136"/>
  <c r="Y15"/>
  <c r="AA15" s="1"/>
  <c r="S15"/>
  <c r="U15" s="1"/>
  <c r="M15"/>
  <c r="O15" s="1"/>
  <c r="V15"/>
  <c r="X15" s="1"/>
  <c r="P15"/>
  <c r="R15" s="1"/>
  <c r="L15"/>
  <c r="I138"/>
  <c r="K137"/>
  <c r="W137" i="19"/>
  <c r="X137" s="1"/>
  <c r="Q137"/>
  <c r="R137" s="1"/>
  <c r="Z137"/>
  <c r="AA137" s="1"/>
  <c r="T137"/>
  <c r="U137" s="1"/>
  <c r="N137"/>
  <c r="O137" s="1"/>
  <c r="L137"/>
  <c r="I139"/>
  <c r="K138"/>
  <c r="O17" i="18"/>
  <c r="M17"/>
  <c r="K17"/>
  <c r="N17"/>
  <c r="L17"/>
  <c r="J13" i="19" l="1"/>
  <c r="I14"/>
  <c r="V12"/>
  <c r="X12" s="1"/>
  <c r="L12"/>
  <c r="M12"/>
  <c r="O12" s="1"/>
  <c r="P12"/>
  <c r="R12" s="1"/>
  <c r="Y12"/>
  <c r="AA12" s="1"/>
  <c r="S12"/>
  <c r="U12" s="1"/>
  <c r="Z137" i="20"/>
  <c r="AA137" s="1"/>
  <c r="T137"/>
  <c r="U137" s="1"/>
  <c r="N137"/>
  <c r="O137" s="1"/>
  <c r="L137"/>
  <c r="W137"/>
  <c r="X137" s="1"/>
  <c r="Q137"/>
  <c r="R137" s="1"/>
  <c r="V16"/>
  <c r="X16" s="1"/>
  <c r="P16"/>
  <c r="R16" s="1"/>
  <c r="L16"/>
  <c r="S16"/>
  <c r="U16" s="1"/>
  <c r="Y16"/>
  <c r="AA16" s="1"/>
  <c r="M16"/>
  <c r="O16" s="1"/>
  <c r="I139"/>
  <c r="K138"/>
  <c r="J17"/>
  <c r="I18"/>
  <c r="Z138" i="19"/>
  <c r="AA138" s="1"/>
  <c r="T138"/>
  <c r="U138" s="1"/>
  <c r="N138"/>
  <c r="O138" s="1"/>
  <c r="L138"/>
  <c r="W138"/>
  <c r="X138" s="1"/>
  <c r="Q138"/>
  <c r="R138" s="1"/>
  <c r="I140"/>
  <c r="K139"/>
  <c r="H149" i="9"/>
  <c r="J14" i="19" l="1"/>
  <c r="I15"/>
  <c r="V13"/>
  <c r="X13" s="1"/>
  <c r="L13"/>
  <c r="Y13"/>
  <c r="AA13" s="1"/>
  <c r="P13"/>
  <c r="R13" s="1"/>
  <c r="S13"/>
  <c r="U13" s="1"/>
  <c r="M13"/>
  <c r="O13" s="1"/>
  <c r="I19" i="20"/>
  <c r="J18"/>
  <c r="W138"/>
  <c r="X138" s="1"/>
  <c r="Q138"/>
  <c r="R138" s="1"/>
  <c r="Z138"/>
  <c r="AA138" s="1"/>
  <c r="T138"/>
  <c r="U138" s="1"/>
  <c r="N138"/>
  <c r="O138" s="1"/>
  <c r="L138"/>
  <c r="Y17"/>
  <c r="AA17" s="1"/>
  <c r="S17"/>
  <c r="U17" s="1"/>
  <c r="M17"/>
  <c r="O17" s="1"/>
  <c r="V17"/>
  <c r="X17" s="1"/>
  <c r="L17"/>
  <c r="P17"/>
  <c r="R17" s="1"/>
  <c r="I140"/>
  <c r="K139"/>
  <c r="W139" i="19"/>
  <c r="X139" s="1"/>
  <c r="Q139"/>
  <c r="R139" s="1"/>
  <c r="Z139"/>
  <c r="AA139" s="1"/>
  <c r="T139"/>
  <c r="U139" s="1"/>
  <c r="N139"/>
  <c r="O139" s="1"/>
  <c r="L139"/>
  <c r="I141"/>
  <c r="K140"/>
  <c r="D16" i="18"/>
  <c r="D15"/>
  <c r="D14"/>
  <c r="D13"/>
  <c r="D12"/>
  <c r="D11"/>
  <c r="J15" i="19" l="1"/>
  <c r="I16"/>
  <c r="V14"/>
  <c r="X14" s="1"/>
  <c r="L14"/>
  <c r="M14"/>
  <c r="O14" s="1"/>
  <c r="P14"/>
  <c r="R14" s="1"/>
  <c r="Y14"/>
  <c r="AA14" s="1"/>
  <c r="S14"/>
  <c r="U14" s="1"/>
  <c r="Z139" i="20"/>
  <c r="AA139" s="1"/>
  <c r="T139"/>
  <c r="U139" s="1"/>
  <c r="N139"/>
  <c r="O139" s="1"/>
  <c r="L139"/>
  <c r="W139"/>
  <c r="X139" s="1"/>
  <c r="Q139"/>
  <c r="R139" s="1"/>
  <c r="V18"/>
  <c r="X18" s="1"/>
  <c r="P18"/>
  <c r="R18" s="1"/>
  <c r="L18"/>
  <c r="Y18"/>
  <c r="AA18" s="1"/>
  <c r="S18"/>
  <c r="U18" s="1"/>
  <c r="M18"/>
  <c r="O18" s="1"/>
  <c r="I141"/>
  <c r="K140"/>
  <c r="I20"/>
  <c r="J19"/>
  <c r="I142" i="19"/>
  <c r="K141"/>
  <c r="Z140"/>
  <c r="AA140" s="1"/>
  <c r="T140"/>
  <c r="U140" s="1"/>
  <c r="N140"/>
  <c r="O140" s="1"/>
  <c r="L140"/>
  <c r="W140"/>
  <c r="X140" s="1"/>
  <c r="Q140"/>
  <c r="R140" s="1"/>
  <c r="F12" i="18"/>
  <c r="H12" s="1"/>
  <c r="I12" s="1"/>
  <c r="J12" s="1"/>
  <c r="F13"/>
  <c r="H13" s="1"/>
  <c r="I13" s="1"/>
  <c r="J13" s="1"/>
  <c r="F14"/>
  <c r="H14" s="1"/>
  <c r="I14" s="1"/>
  <c r="J14" s="1"/>
  <c r="F15"/>
  <c r="H15" s="1"/>
  <c r="I15" s="1"/>
  <c r="J15" s="1"/>
  <c r="F16"/>
  <c r="H16" s="1"/>
  <c r="I16" s="1"/>
  <c r="J16" s="1"/>
  <c r="F11"/>
  <c r="H11" s="1"/>
  <c r="I11" s="1"/>
  <c r="J11" s="1"/>
  <c r="J16" i="19" l="1"/>
  <c r="I17"/>
  <c r="V15"/>
  <c r="X15" s="1"/>
  <c r="L15"/>
  <c r="Y15"/>
  <c r="AA15" s="1"/>
  <c r="P15"/>
  <c r="R15" s="1"/>
  <c r="S15"/>
  <c r="U15" s="1"/>
  <c r="M15"/>
  <c r="O15" s="1"/>
  <c r="Y19" i="20"/>
  <c r="AA19" s="1"/>
  <c r="S19"/>
  <c r="U19" s="1"/>
  <c r="M19"/>
  <c r="O19" s="1"/>
  <c r="P19"/>
  <c r="R19" s="1"/>
  <c r="L19"/>
  <c r="V19"/>
  <c r="X19" s="1"/>
  <c r="W140"/>
  <c r="X140" s="1"/>
  <c r="Q140"/>
  <c r="R140" s="1"/>
  <c r="Z140"/>
  <c r="AA140" s="1"/>
  <c r="T140"/>
  <c r="U140" s="1"/>
  <c r="N140"/>
  <c r="O140" s="1"/>
  <c r="L140"/>
  <c r="I21"/>
  <c r="J20"/>
  <c r="I142"/>
  <c r="K141"/>
  <c r="W141" i="19"/>
  <c r="X141" s="1"/>
  <c r="Q141"/>
  <c r="R141" s="1"/>
  <c r="Z141"/>
  <c r="AA141" s="1"/>
  <c r="T141"/>
  <c r="U141" s="1"/>
  <c r="N141"/>
  <c r="O141" s="1"/>
  <c r="L141"/>
  <c r="I143"/>
  <c r="K142"/>
  <c r="O16" i="18"/>
  <c r="M16"/>
  <c r="K16"/>
  <c r="N16"/>
  <c r="L16"/>
  <c r="O12"/>
  <c r="M12"/>
  <c r="K12"/>
  <c r="N12"/>
  <c r="L12"/>
  <c r="O13"/>
  <c r="M13"/>
  <c r="K13"/>
  <c r="N13"/>
  <c r="L13"/>
  <c r="O14"/>
  <c r="M14"/>
  <c r="K14"/>
  <c r="N14"/>
  <c r="L14"/>
  <c r="O15"/>
  <c r="M15"/>
  <c r="K15"/>
  <c r="N15"/>
  <c r="L15"/>
  <c r="O11"/>
  <c r="M11"/>
  <c r="K11"/>
  <c r="N11"/>
  <c r="L11"/>
  <c r="J17" i="19" l="1"/>
  <c r="I18"/>
  <c r="V16"/>
  <c r="X16" s="1"/>
  <c r="L16"/>
  <c r="M16"/>
  <c r="O16" s="1"/>
  <c r="P16"/>
  <c r="R16" s="1"/>
  <c r="Y16"/>
  <c r="AA16" s="1"/>
  <c r="S16"/>
  <c r="U16" s="1"/>
  <c r="Z141" i="20"/>
  <c r="AA141" s="1"/>
  <c r="T141"/>
  <c r="U141" s="1"/>
  <c r="N141"/>
  <c r="O141" s="1"/>
  <c r="L141"/>
  <c r="W141"/>
  <c r="X141" s="1"/>
  <c r="Q141"/>
  <c r="R141" s="1"/>
  <c r="V20"/>
  <c r="X20" s="1"/>
  <c r="P20"/>
  <c r="R20" s="1"/>
  <c r="L20"/>
  <c r="Y20"/>
  <c r="AA20" s="1"/>
  <c r="M20"/>
  <c r="O20" s="1"/>
  <c r="S20"/>
  <c r="U20" s="1"/>
  <c r="I143"/>
  <c r="K142"/>
  <c r="I22"/>
  <c r="J21"/>
  <c r="I144" i="19"/>
  <c r="K143"/>
  <c r="Z142"/>
  <c r="AA142" s="1"/>
  <c r="T142"/>
  <c r="U142" s="1"/>
  <c r="N142"/>
  <c r="O142" s="1"/>
  <c r="L142"/>
  <c r="W142"/>
  <c r="X142" s="1"/>
  <c r="Q142"/>
  <c r="R142" s="1"/>
  <c r="D133" i="16"/>
  <c r="J18" i="19" l="1"/>
  <c r="I19"/>
  <c r="V17"/>
  <c r="X17" s="1"/>
  <c r="L17"/>
  <c r="Y17"/>
  <c r="AA17" s="1"/>
  <c r="P17"/>
  <c r="R17" s="1"/>
  <c r="S17"/>
  <c r="U17" s="1"/>
  <c r="M17"/>
  <c r="O17" s="1"/>
  <c r="Y21" i="20"/>
  <c r="AA21" s="1"/>
  <c r="S21"/>
  <c r="U21" s="1"/>
  <c r="M21"/>
  <c r="O21" s="1"/>
  <c r="P21"/>
  <c r="R21" s="1"/>
  <c r="L21"/>
  <c r="V21"/>
  <c r="X21" s="1"/>
  <c r="W142"/>
  <c r="X142" s="1"/>
  <c r="Q142"/>
  <c r="R142" s="1"/>
  <c r="Z142"/>
  <c r="AA142" s="1"/>
  <c r="T142"/>
  <c r="U142" s="1"/>
  <c r="N142"/>
  <c r="O142" s="1"/>
  <c r="L142"/>
  <c r="I23"/>
  <c r="J22"/>
  <c r="I144"/>
  <c r="K144" s="1"/>
  <c r="K143"/>
  <c r="W143" i="19"/>
  <c r="X143" s="1"/>
  <c r="Q143"/>
  <c r="R143" s="1"/>
  <c r="Z143"/>
  <c r="AA143" s="1"/>
  <c r="T143"/>
  <c r="U143" s="1"/>
  <c r="N143"/>
  <c r="O143" s="1"/>
  <c r="L143"/>
  <c r="I145"/>
  <c r="K145" s="1"/>
  <c r="K144"/>
  <c r="W7" i="10"/>
  <c r="J19" i="19" l="1"/>
  <c r="I20"/>
  <c r="V18"/>
  <c r="X18" s="1"/>
  <c r="L18"/>
  <c r="M18"/>
  <c r="O18" s="1"/>
  <c r="P18"/>
  <c r="R18" s="1"/>
  <c r="Y18"/>
  <c r="AA18" s="1"/>
  <c r="S18"/>
  <c r="U18" s="1"/>
  <c r="Z143" i="20"/>
  <c r="AA143" s="1"/>
  <c r="T143"/>
  <c r="U143" s="1"/>
  <c r="N143"/>
  <c r="O143" s="1"/>
  <c r="L143"/>
  <c r="W143"/>
  <c r="X143" s="1"/>
  <c r="Q143"/>
  <c r="R143" s="1"/>
  <c r="V22"/>
  <c r="X22" s="1"/>
  <c r="P22"/>
  <c r="R22" s="1"/>
  <c r="L22"/>
  <c r="Y22"/>
  <c r="AA22" s="1"/>
  <c r="M22"/>
  <c r="O22" s="1"/>
  <c r="S22"/>
  <c r="U22" s="1"/>
  <c r="W144"/>
  <c r="X144" s="1"/>
  <c r="Q144"/>
  <c r="R144" s="1"/>
  <c r="Z144"/>
  <c r="AA144" s="1"/>
  <c r="T144"/>
  <c r="U144" s="1"/>
  <c r="N144"/>
  <c r="O144" s="1"/>
  <c r="L144"/>
  <c r="I24"/>
  <c r="J23"/>
  <c r="Z144" i="19"/>
  <c r="AA144" s="1"/>
  <c r="T144"/>
  <c r="U144" s="1"/>
  <c r="N144"/>
  <c r="O144" s="1"/>
  <c r="L144"/>
  <c r="W144"/>
  <c r="X144" s="1"/>
  <c r="Q144"/>
  <c r="R144" s="1"/>
  <c r="W145"/>
  <c r="X145" s="1"/>
  <c r="Q145"/>
  <c r="R145" s="1"/>
  <c r="Z145"/>
  <c r="AA145" s="1"/>
  <c r="T145"/>
  <c r="U145" s="1"/>
  <c r="N145"/>
  <c r="O145" s="1"/>
  <c r="L145"/>
  <c r="D13" i="16"/>
  <c r="D14"/>
  <c r="J20" i="19" l="1"/>
  <c r="I21"/>
  <c r="V19"/>
  <c r="X19" s="1"/>
  <c r="L19"/>
  <c r="Y19"/>
  <c r="AA19" s="1"/>
  <c r="P19"/>
  <c r="R19" s="1"/>
  <c r="S19"/>
  <c r="U19" s="1"/>
  <c r="M19"/>
  <c r="O19" s="1"/>
  <c r="Y23" i="20"/>
  <c r="AA23" s="1"/>
  <c r="S23"/>
  <c r="U23" s="1"/>
  <c r="M23"/>
  <c r="O23" s="1"/>
  <c r="P23"/>
  <c r="R23" s="1"/>
  <c r="L23"/>
  <c r="V23"/>
  <c r="X23" s="1"/>
  <c r="I25"/>
  <c r="J24"/>
  <c r="D134" i="17"/>
  <c r="D13"/>
  <c r="E13" s="1"/>
  <c r="G13" s="1"/>
  <c r="D14"/>
  <c r="E14" s="1"/>
  <c r="G14" s="1"/>
  <c r="D15"/>
  <c r="E15" s="1"/>
  <c r="G15" s="1"/>
  <c r="D16"/>
  <c r="D17"/>
  <c r="E17" s="1"/>
  <c r="G17" s="1"/>
  <c r="D18"/>
  <c r="E18" s="1"/>
  <c r="G18" s="1"/>
  <c r="D19"/>
  <c r="E19" s="1"/>
  <c r="G19" s="1"/>
  <c r="D20"/>
  <c r="D21"/>
  <c r="E21" s="1"/>
  <c r="G21" s="1"/>
  <c r="D22"/>
  <c r="E22" s="1"/>
  <c r="G22" s="1"/>
  <c r="D23"/>
  <c r="E23" s="1"/>
  <c r="G23" s="1"/>
  <c r="D24"/>
  <c r="D25"/>
  <c r="E25" s="1"/>
  <c r="G25" s="1"/>
  <c r="D26"/>
  <c r="E26" s="1"/>
  <c r="G26" s="1"/>
  <c r="D27"/>
  <c r="E27" s="1"/>
  <c r="G27" s="1"/>
  <c r="D28"/>
  <c r="D29"/>
  <c r="E29" s="1"/>
  <c r="D30"/>
  <c r="D31"/>
  <c r="E31" s="1"/>
  <c r="D32"/>
  <c r="D33"/>
  <c r="E33" s="1"/>
  <c r="D34"/>
  <c r="D35"/>
  <c r="E35" s="1"/>
  <c r="D36"/>
  <c r="D37"/>
  <c r="E37" s="1"/>
  <c r="D38"/>
  <c r="D39"/>
  <c r="E39" s="1"/>
  <c r="D40"/>
  <c r="D41"/>
  <c r="E41" s="1"/>
  <c r="D42"/>
  <c r="D43"/>
  <c r="E43" s="1"/>
  <c r="D44"/>
  <c r="D45"/>
  <c r="E45" s="1"/>
  <c r="D46"/>
  <c r="D47"/>
  <c r="E47" s="1"/>
  <c r="G47" s="1"/>
  <c r="D48"/>
  <c r="D49"/>
  <c r="E49" s="1"/>
  <c r="G49" s="1"/>
  <c r="D50"/>
  <c r="D51"/>
  <c r="E51" s="1"/>
  <c r="G51" s="1"/>
  <c r="D52"/>
  <c r="D53"/>
  <c r="E53" s="1"/>
  <c r="D54"/>
  <c r="E54" s="1"/>
  <c r="D55"/>
  <c r="E55" s="1"/>
  <c r="G55" s="1"/>
  <c r="D56"/>
  <c r="D57"/>
  <c r="E57" s="1"/>
  <c r="D58"/>
  <c r="D59"/>
  <c r="E59" s="1"/>
  <c r="G59" s="1"/>
  <c r="D60"/>
  <c r="E60" s="1"/>
  <c r="G60" s="1"/>
  <c r="D61"/>
  <c r="E61" s="1"/>
  <c r="G61" s="1"/>
  <c r="D62"/>
  <c r="E62" s="1"/>
  <c r="G62" s="1"/>
  <c r="D63"/>
  <c r="E63" s="1"/>
  <c r="G63" s="1"/>
  <c r="D64"/>
  <c r="E64" s="1"/>
  <c r="G64" s="1"/>
  <c r="D65"/>
  <c r="E65" s="1"/>
  <c r="G65" s="1"/>
  <c r="D66"/>
  <c r="E66" s="1"/>
  <c r="G66" s="1"/>
  <c r="D67"/>
  <c r="E67" s="1"/>
  <c r="G67" s="1"/>
  <c r="D68"/>
  <c r="E68" s="1"/>
  <c r="G68" s="1"/>
  <c r="D69"/>
  <c r="E69" s="1"/>
  <c r="G69" s="1"/>
  <c r="D70"/>
  <c r="D71"/>
  <c r="E71" s="1"/>
  <c r="G71" s="1"/>
  <c r="D72"/>
  <c r="D73"/>
  <c r="E73" s="1"/>
  <c r="D74"/>
  <c r="E74" s="1"/>
  <c r="D75"/>
  <c r="E75" s="1"/>
  <c r="G75" s="1"/>
  <c r="D76"/>
  <c r="D77"/>
  <c r="E77" s="1"/>
  <c r="D78"/>
  <c r="E78" s="1"/>
  <c r="D79"/>
  <c r="E79" s="1"/>
  <c r="G79" s="1"/>
  <c r="D80"/>
  <c r="D81"/>
  <c r="E81" s="1"/>
  <c r="D82"/>
  <c r="D83"/>
  <c r="E83" s="1"/>
  <c r="G83" s="1"/>
  <c r="D84"/>
  <c r="E84" s="1"/>
  <c r="G84" s="1"/>
  <c r="D85"/>
  <c r="E85" s="1"/>
  <c r="G85" s="1"/>
  <c r="D86"/>
  <c r="E86" s="1"/>
  <c r="G86" s="1"/>
  <c r="D87"/>
  <c r="E87" s="1"/>
  <c r="G87" s="1"/>
  <c r="D88"/>
  <c r="E88" s="1"/>
  <c r="G88" s="1"/>
  <c r="D89"/>
  <c r="E89" s="1"/>
  <c r="G89" s="1"/>
  <c r="D90"/>
  <c r="E90" s="1"/>
  <c r="G90" s="1"/>
  <c r="D91"/>
  <c r="E91" s="1"/>
  <c r="G91" s="1"/>
  <c r="D92"/>
  <c r="E92" s="1"/>
  <c r="G92" s="1"/>
  <c r="D93"/>
  <c r="E93" s="1"/>
  <c r="G93" s="1"/>
  <c r="D94"/>
  <c r="D95"/>
  <c r="E95" s="1"/>
  <c r="G95" s="1"/>
  <c r="D96"/>
  <c r="D97"/>
  <c r="E97" s="1"/>
  <c r="D98"/>
  <c r="E98" s="1"/>
  <c r="G98" s="1"/>
  <c r="D99"/>
  <c r="E99" s="1"/>
  <c r="D100"/>
  <c r="D101"/>
  <c r="E101" s="1"/>
  <c r="D102"/>
  <c r="E102" s="1"/>
  <c r="G102" s="1"/>
  <c r="D103"/>
  <c r="E103" s="1"/>
  <c r="D104"/>
  <c r="E104" s="1"/>
  <c r="G104" s="1"/>
  <c r="D105"/>
  <c r="E105" s="1"/>
  <c r="D106"/>
  <c r="D107"/>
  <c r="E107" s="1"/>
  <c r="D108"/>
  <c r="E108" s="1"/>
  <c r="D109"/>
  <c r="E109" s="1"/>
  <c r="D110"/>
  <c r="D111"/>
  <c r="E111" s="1"/>
  <c r="D112"/>
  <c r="E112" s="1"/>
  <c r="D113"/>
  <c r="E113" s="1"/>
  <c r="D114"/>
  <c r="E114" s="1"/>
  <c r="G114" s="1"/>
  <c r="D115"/>
  <c r="E115" s="1"/>
  <c r="D116"/>
  <c r="E116" s="1"/>
  <c r="D117"/>
  <c r="E117" s="1"/>
  <c r="D118"/>
  <c r="D119"/>
  <c r="E119" s="1"/>
  <c r="G119" s="1"/>
  <c r="D120"/>
  <c r="E120" s="1"/>
  <c r="G120" s="1"/>
  <c r="D121"/>
  <c r="E121" s="1"/>
  <c r="G121" s="1"/>
  <c r="D122"/>
  <c r="E122" s="1"/>
  <c r="D123"/>
  <c r="E123" s="1"/>
  <c r="D124"/>
  <c r="D125"/>
  <c r="E125" s="1"/>
  <c r="D126"/>
  <c r="E126" s="1"/>
  <c r="D127"/>
  <c r="E127" s="1"/>
  <c r="D128"/>
  <c r="E128" s="1"/>
  <c r="G128" s="1"/>
  <c r="D129"/>
  <c r="E129" s="1"/>
  <c r="D130"/>
  <c r="D12"/>
  <c r="E12" s="1"/>
  <c r="G12" s="1"/>
  <c r="D11"/>
  <c r="E11" s="1"/>
  <c r="G11" s="1"/>
  <c r="D20" i="15"/>
  <c r="Y145" i="17"/>
  <c r="V145"/>
  <c r="S145"/>
  <c r="P145"/>
  <c r="M145"/>
  <c r="C145"/>
  <c r="Y144"/>
  <c r="V144"/>
  <c r="S144"/>
  <c r="P144"/>
  <c r="M144"/>
  <c r="C144"/>
  <c r="Y143"/>
  <c r="V143"/>
  <c r="S143"/>
  <c r="P143"/>
  <c r="M143"/>
  <c r="C143"/>
  <c r="Y142"/>
  <c r="V142"/>
  <c r="S142"/>
  <c r="P142"/>
  <c r="M142"/>
  <c r="C142"/>
  <c r="Y141"/>
  <c r="V141"/>
  <c r="S141"/>
  <c r="P141"/>
  <c r="M141"/>
  <c r="C141"/>
  <c r="Y140"/>
  <c r="V140"/>
  <c r="S140"/>
  <c r="P140"/>
  <c r="M140"/>
  <c r="C140"/>
  <c r="Y139"/>
  <c r="V139"/>
  <c r="S139"/>
  <c r="P139"/>
  <c r="M139"/>
  <c r="C139"/>
  <c r="Y138"/>
  <c r="V138"/>
  <c r="S138"/>
  <c r="P138"/>
  <c r="M138"/>
  <c r="C138"/>
  <c r="Y137"/>
  <c r="V137"/>
  <c r="S137"/>
  <c r="P137"/>
  <c r="M137"/>
  <c r="C137"/>
  <c r="Y136"/>
  <c r="V136"/>
  <c r="S136"/>
  <c r="P136"/>
  <c r="M136"/>
  <c r="C136"/>
  <c r="Y135"/>
  <c r="V135"/>
  <c r="S135"/>
  <c r="P135"/>
  <c r="M135"/>
  <c r="C135"/>
  <c r="Y134"/>
  <c r="V134"/>
  <c r="S134"/>
  <c r="P134"/>
  <c r="M134"/>
  <c r="C134"/>
  <c r="E124"/>
  <c r="G124" s="1"/>
  <c r="E118"/>
  <c r="E110"/>
  <c r="G110" s="1"/>
  <c r="E100"/>
  <c r="G100" s="1"/>
  <c r="E96"/>
  <c r="E80"/>
  <c r="E76"/>
  <c r="E72"/>
  <c r="E56"/>
  <c r="E52"/>
  <c r="E50"/>
  <c r="E48"/>
  <c r="E46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4"/>
  <c r="G24" s="1"/>
  <c r="E20"/>
  <c r="G20" s="1"/>
  <c r="E16"/>
  <c r="G16" s="1"/>
  <c r="B8"/>
  <c r="J21" i="19" l="1"/>
  <c r="I22"/>
  <c r="V20"/>
  <c r="X20" s="1"/>
  <c r="L20"/>
  <c r="M20"/>
  <c r="O20" s="1"/>
  <c r="P20"/>
  <c r="R20" s="1"/>
  <c r="Y20"/>
  <c r="AA20" s="1"/>
  <c r="S20"/>
  <c r="U20" s="1"/>
  <c r="V24" i="20"/>
  <c r="X24" s="1"/>
  <c r="P24"/>
  <c r="R24" s="1"/>
  <c r="L24"/>
  <c r="Y24"/>
  <c r="AA24" s="1"/>
  <c r="M24"/>
  <c r="O24" s="1"/>
  <c r="S24"/>
  <c r="U24" s="1"/>
  <c r="I26"/>
  <c r="J25"/>
  <c r="E136" i="17"/>
  <c r="G136" s="1"/>
  <c r="G97"/>
  <c r="H97" s="1"/>
  <c r="G81"/>
  <c r="H81" s="1"/>
  <c r="G77"/>
  <c r="H77" s="1"/>
  <c r="G73"/>
  <c r="H73" s="1"/>
  <c r="G57"/>
  <c r="H57" s="1"/>
  <c r="G53"/>
  <c r="H53" s="1"/>
  <c r="E138"/>
  <c r="G138" s="1"/>
  <c r="E140"/>
  <c r="G140" s="1"/>
  <c r="E142"/>
  <c r="G142" s="1"/>
  <c r="E144"/>
  <c r="G144" s="1"/>
  <c r="E135"/>
  <c r="G135" s="1"/>
  <c r="H135" s="1"/>
  <c r="E137"/>
  <c r="G137" s="1"/>
  <c r="H137" s="1"/>
  <c r="E139"/>
  <c r="G139" s="1"/>
  <c r="H139" s="1"/>
  <c r="E141"/>
  <c r="G141" s="1"/>
  <c r="H141" s="1"/>
  <c r="E143"/>
  <c r="G143" s="1"/>
  <c r="H143" s="1"/>
  <c r="E145"/>
  <c r="G145" s="1"/>
  <c r="H145" s="1"/>
  <c r="G126"/>
  <c r="H126" s="1"/>
  <c r="G122"/>
  <c r="H122" s="1"/>
  <c r="G116"/>
  <c r="H116" s="1"/>
  <c r="G112"/>
  <c r="H112" s="1"/>
  <c r="G108"/>
  <c r="H108" s="1"/>
  <c r="H55"/>
  <c r="E58"/>
  <c r="H71"/>
  <c r="H75"/>
  <c r="H79"/>
  <c r="E82"/>
  <c r="H95"/>
  <c r="E106"/>
  <c r="G106" s="1"/>
  <c r="H110"/>
  <c r="H114"/>
  <c r="H124"/>
  <c r="H128"/>
  <c r="E130"/>
  <c r="G130" s="1"/>
  <c r="G29"/>
  <c r="H29" s="1"/>
  <c r="G33"/>
  <c r="H33" s="1"/>
  <c r="G37"/>
  <c r="H37" s="1"/>
  <c r="G41"/>
  <c r="H41" s="1"/>
  <c r="G45"/>
  <c r="H45" s="1"/>
  <c r="G50"/>
  <c r="H50" s="1"/>
  <c r="G82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G31"/>
  <c r="H31" s="1"/>
  <c r="G35"/>
  <c r="H35" s="1"/>
  <c r="G39"/>
  <c r="H39" s="1"/>
  <c r="G43"/>
  <c r="H43" s="1"/>
  <c r="G46"/>
  <c r="H46" s="1"/>
  <c r="G48"/>
  <c r="H48" s="1"/>
  <c r="H30"/>
  <c r="H32"/>
  <c r="H34"/>
  <c r="H36"/>
  <c r="H38"/>
  <c r="H40"/>
  <c r="H42"/>
  <c r="H44"/>
  <c r="H47"/>
  <c r="H49"/>
  <c r="H51"/>
  <c r="G99"/>
  <c r="H99" s="1"/>
  <c r="G101"/>
  <c r="H101" s="1"/>
  <c r="G103"/>
  <c r="H103" s="1"/>
  <c r="G105"/>
  <c r="H105" s="1"/>
  <c r="G109"/>
  <c r="H109" s="1"/>
  <c r="G113"/>
  <c r="H113" s="1"/>
  <c r="G117"/>
  <c r="H117" s="1"/>
  <c r="G118"/>
  <c r="H118" s="1"/>
  <c r="G123"/>
  <c r="H123" s="1"/>
  <c r="G127"/>
  <c r="H127" s="1"/>
  <c r="G52"/>
  <c r="H52" s="1"/>
  <c r="G54"/>
  <c r="H54" s="1"/>
  <c r="G56"/>
  <c r="H56" s="1"/>
  <c r="H59"/>
  <c r="H60"/>
  <c r="H61"/>
  <c r="H62"/>
  <c r="H63"/>
  <c r="H64"/>
  <c r="H65"/>
  <c r="H66"/>
  <c r="H67"/>
  <c r="H68"/>
  <c r="H69"/>
  <c r="E70"/>
  <c r="G72"/>
  <c r="H72" s="1"/>
  <c r="G74"/>
  <c r="H74" s="1"/>
  <c r="G76"/>
  <c r="H76" s="1"/>
  <c r="G78"/>
  <c r="H78" s="1"/>
  <c r="G80"/>
  <c r="H80" s="1"/>
  <c r="H83"/>
  <c r="H84"/>
  <c r="H85"/>
  <c r="H86"/>
  <c r="H87"/>
  <c r="H88"/>
  <c r="H89"/>
  <c r="H90"/>
  <c r="H91"/>
  <c r="H92"/>
  <c r="H93"/>
  <c r="E94"/>
  <c r="G96"/>
  <c r="H96" s="1"/>
  <c r="G107"/>
  <c r="H107" s="1"/>
  <c r="G111"/>
  <c r="H111" s="1"/>
  <c r="G115"/>
  <c r="H115" s="1"/>
  <c r="G125"/>
  <c r="H125" s="1"/>
  <c r="G129"/>
  <c r="H129" s="1"/>
  <c r="H98"/>
  <c r="H100"/>
  <c r="H102"/>
  <c r="H104"/>
  <c r="H119"/>
  <c r="H120"/>
  <c r="H121"/>
  <c r="H130"/>
  <c r="E134"/>
  <c r="D120" i="15"/>
  <c r="N120"/>
  <c r="Q120"/>
  <c r="T120"/>
  <c r="W120"/>
  <c r="Z120"/>
  <c r="D121"/>
  <c r="N121"/>
  <c r="Q121"/>
  <c r="T121"/>
  <c r="W121"/>
  <c r="Z121"/>
  <c r="D122"/>
  <c r="N122"/>
  <c r="Q122"/>
  <c r="T122"/>
  <c r="W122"/>
  <c r="Z122"/>
  <c r="D123"/>
  <c r="N123"/>
  <c r="Q123"/>
  <c r="T123"/>
  <c r="W123"/>
  <c r="Z123"/>
  <c r="D124"/>
  <c r="N124"/>
  <c r="Q124"/>
  <c r="T124"/>
  <c r="W124"/>
  <c r="Z124"/>
  <c r="D125"/>
  <c r="N125"/>
  <c r="Q125"/>
  <c r="T125"/>
  <c r="W125"/>
  <c r="Z125"/>
  <c r="D126"/>
  <c r="N126"/>
  <c r="Q126"/>
  <c r="T126"/>
  <c r="W126"/>
  <c r="Z126"/>
  <c r="D127"/>
  <c r="N127"/>
  <c r="Q127"/>
  <c r="T127"/>
  <c r="W127"/>
  <c r="Z127"/>
  <c r="D128"/>
  <c r="N128"/>
  <c r="Q128"/>
  <c r="T128"/>
  <c r="W128"/>
  <c r="Z128"/>
  <c r="D129"/>
  <c r="N129"/>
  <c r="Q129"/>
  <c r="T129"/>
  <c r="W129"/>
  <c r="Z129"/>
  <c r="D130"/>
  <c r="N130"/>
  <c r="Q130"/>
  <c r="T130"/>
  <c r="W130"/>
  <c r="Z130"/>
  <c r="D131"/>
  <c r="N131"/>
  <c r="Q131"/>
  <c r="T131"/>
  <c r="W131"/>
  <c r="Z131"/>
  <c r="D15" i="16"/>
  <c r="D16"/>
  <c r="D17"/>
  <c r="D18"/>
  <c r="D19"/>
  <c r="D20"/>
  <c r="D21"/>
  <c r="D22"/>
  <c r="D23"/>
  <c r="E23" s="1"/>
  <c r="D24"/>
  <c r="D25"/>
  <c r="D26"/>
  <c r="E26" s="1"/>
  <c r="D27"/>
  <c r="E27" s="1"/>
  <c r="D28"/>
  <c r="E28" s="1"/>
  <c r="G28" s="1"/>
  <c r="D29"/>
  <c r="D30"/>
  <c r="D31"/>
  <c r="E31" s="1"/>
  <c r="D32"/>
  <c r="D33"/>
  <c r="D34"/>
  <c r="D35"/>
  <c r="D36"/>
  <c r="D37"/>
  <c r="D38"/>
  <c r="D39"/>
  <c r="D40"/>
  <c r="D41"/>
  <c r="D42"/>
  <c r="D43"/>
  <c r="D44"/>
  <c r="D45"/>
  <c r="D46"/>
  <c r="D47"/>
  <c r="E47" s="1"/>
  <c r="D48"/>
  <c r="D49"/>
  <c r="D50"/>
  <c r="E50" s="1"/>
  <c r="G50" s="1"/>
  <c r="D51"/>
  <c r="D52"/>
  <c r="E52" s="1"/>
  <c r="G52" s="1"/>
  <c r="D53"/>
  <c r="E53" s="1"/>
  <c r="G53" s="1"/>
  <c r="D54"/>
  <c r="E54" s="1"/>
  <c r="G54" s="1"/>
  <c r="D55"/>
  <c r="E55" s="1"/>
  <c r="G55" s="1"/>
  <c r="D56"/>
  <c r="E56" s="1"/>
  <c r="G56" s="1"/>
  <c r="D57"/>
  <c r="E57" s="1"/>
  <c r="G57" s="1"/>
  <c r="D58"/>
  <c r="D59"/>
  <c r="D60"/>
  <c r="D61"/>
  <c r="D62"/>
  <c r="D63"/>
  <c r="D64"/>
  <c r="D65"/>
  <c r="D66"/>
  <c r="D67"/>
  <c r="D68"/>
  <c r="D69"/>
  <c r="D70"/>
  <c r="D71"/>
  <c r="E71" s="1"/>
  <c r="G71" s="1"/>
  <c r="D72"/>
  <c r="E72" s="1"/>
  <c r="G72" s="1"/>
  <c r="D73"/>
  <c r="E73" s="1"/>
  <c r="G73" s="1"/>
  <c r="D74"/>
  <c r="E74" s="1"/>
  <c r="G74" s="1"/>
  <c r="D75"/>
  <c r="E75" s="1"/>
  <c r="G75" s="1"/>
  <c r="D76"/>
  <c r="E76" s="1"/>
  <c r="G76" s="1"/>
  <c r="D77"/>
  <c r="E77" s="1"/>
  <c r="G77" s="1"/>
  <c r="D78"/>
  <c r="E78" s="1"/>
  <c r="G78" s="1"/>
  <c r="D79"/>
  <c r="D80"/>
  <c r="E80" s="1"/>
  <c r="G80" s="1"/>
  <c r="D81"/>
  <c r="E81" s="1"/>
  <c r="G81" s="1"/>
  <c r="D82"/>
  <c r="D83"/>
  <c r="D84"/>
  <c r="D85"/>
  <c r="D86"/>
  <c r="D87"/>
  <c r="D88"/>
  <c r="D89"/>
  <c r="D90"/>
  <c r="D91"/>
  <c r="D92"/>
  <c r="D93"/>
  <c r="D94"/>
  <c r="D95"/>
  <c r="E95" s="1"/>
  <c r="G95" s="1"/>
  <c r="D96"/>
  <c r="E96" s="1"/>
  <c r="G96" s="1"/>
  <c r="D97"/>
  <c r="E97" s="1"/>
  <c r="G97" s="1"/>
  <c r="D98"/>
  <c r="E98" s="1"/>
  <c r="G98" s="1"/>
  <c r="D99"/>
  <c r="E99" s="1"/>
  <c r="D100"/>
  <c r="D101"/>
  <c r="E101" s="1"/>
  <c r="G101" s="1"/>
  <c r="D102"/>
  <c r="D103"/>
  <c r="E103" s="1"/>
  <c r="D104"/>
  <c r="D105"/>
  <c r="E105" s="1"/>
  <c r="G105" s="1"/>
  <c r="D106"/>
  <c r="D107"/>
  <c r="D108"/>
  <c r="D109"/>
  <c r="D110"/>
  <c r="D111"/>
  <c r="D112"/>
  <c r="D113"/>
  <c r="D114"/>
  <c r="D115"/>
  <c r="D116"/>
  <c r="D117"/>
  <c r="D118"/>
  <c r="D119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D130"/>
  <c r="D12"/>
  <c r="E12" s="1"/>
  <c r="G12" s="1"/>
  <c r="D11"/>
  <c r="E11" s="1"/>
  <c r="G11" s="1"/>
  <c r="Y144"/>
  <c r="V144"/>
  <c r="S144"/>
  <c r="P144"/>
  <c r="M144"/>
  <c r="C144"/>
  <c r="E144" s="1"/>
  <c r="Y143"/>
  <c r="V143"/>
  <c r="S143"/>
  <c r="P143"/>
  <c r="M143"/>
  <c r="C143"/>
  <c r="E143" s="1"/>
  <c r="G143" s="1"/>
  <c r="Y142"/>
  <c r="V142"/>
  <c r="S142"/>
  <c r="P142"/>
  <c r="M142"/>
  <c r="C142"/>
  <c r="E142" s="1"/>
  <c r="G142" s="1"/>
  <c r="Y141"/>
  <c r="V141"/>
  <c r="S141"/>
  <c r="P141"/>
  <c r="M141"/>
  <c r="C141"/>
  <c r="E141" s="1"/>
  <c r="G141" s="1"/>
  <c r="Y140"/>
  <c r="V140"/>
  <c r="S140"/>
  <c r="P140"/>
  <c r="M140"/>
  <c r="C140"/>
  <c r="E140" s="1"/>
  <c r="G140" s="1"/>
  <c r="Y139"/>
  <c r="V139"/>
  <c r="S139"/>
  <c r="P139"/>
  <c r="M139"/>
  <c r="C139"/>
  <c r="E139" s="1"/>
  <c r="G139" s="1"/>
  <c r="Y138"/>
  <c r="V138"/>
  <c r="S138"/>
  <c r="P138"/>
  <c r="M138"/>
  <c r="C138"/>
  <c r="E138" s="1"/>
  <c r="G138" s="1"/>
  <c r="Y137"/>
  <c r="V137"/>
  <c r="S137"/>
  <c r="P137"/>
  <c r="M137"/>
  <c r="C137"/>
  <c r="E137" s="1"/>
  <c r="G137" s="1"/>
  <c r="Y136"/>
  <c r="V136"/>
  <c r="S136"/>
  <c r="P136"/>
  <c r="M136"/>
  <c r="C136"/>
  <c r="E136" s="1"/>
  <c r="G136" s="1"/>
  <c r="Y135"/>
  <c r="V135"/>
  <c r="S135"/>
  <c r="P135"/>
  <c r="M135"/>
  <c r="C135"/>
  <c r="Y134"/>
  <c r="V134"/>
  <c r="S134"/>
  <c r="P134"/>
  <c r="M134"/>
  <c r="C134"/>
  <c r="E134" s="1"/>
  <c r="Y133"/>
  <c r="V133"/>
  <c r="S133"/>
  <c r="P133"/>
  <c r="M133"/>
  <c r="C133"/>
  <c r="E119"/>
  <c r="E79"/>
  <c r="G79" s="1"/>
  <c r="E51"/>
  <c r="G51" s="1"/>
  <c r="E25"/>
  <c r="E14"/>
  <c r="G14" s="1"/>
  <c r="B8"/>
  <c r="W7"/>
  <c r="E129" i="10"/>
  <c r="G129" s="1"/>
  <c r="H129" s="1"/>
  <c r="E119" i="9"/>
  <c r="E120"/>
  <c r="G120" s="1"/>
  <c r="E121"/>
  <c r="G121" s="1"/>
  <c r="E122"/>
  <c r="G122" s="1"/>
  <c r="E123"/>
  <c r="E124"/>
  <c r="G124" s="1"/>
  <c r="E125"/>
  <c r="G125" s="1"/>
  <c r="E126"/>
  <c r="G126" s="1"/>
  <c r="E127"/>
  <c r="E128"/>
  <c r="G128" s="1"/>
  <c r="E129"/>
  <c r="E130"/>
  <c r="H136" i="17" l="1"/>
  <c r="H140"/>
  <c r="J22" i="19"/>
  <c r="I23"/>
  <c r="V21"/>
  <c r="X21" s="1"/>
  <c r="L21"/>
  <c r="Y21"/>
  <c r="AA21" s="1"/>
  <c r="P21"/>
  <c r="R21" s="1"/>
  <c r="S21"/>
  <c r="U21" s="1"/>
  <c r="M21"/>
  <c r="O21" s="1"/>
  <c r="Y25" i="20"/>
  <c r="AA25" s="1"/>
  <c r="S25"/>
  <c r="U25" s="1"/>
  <c r="M25"/>
  <c r="O25" s="1"/>
  <c r="P25"/>
  <c r="R25" s="1"/>
  <c r="L25"/>
  <c r="V25"/>
  <c r="X25" s="1"/>
  <c r="I27"/>
  <c r="J26"/>
  <c r="G144" i="16"/>
  <c r="H144" s="1"/>
  <c r="E35"/>
  <c r="G35" s="1"/>
  <c r="H35" s="1"/>
  <c r="E39"/>
  <c r="G39" s="1"/>
  <c r="H39" s="1"/>
  <c r="E43"/>
  <c r="G43" s="1"/>
  <c r="H43" s="1"/>
  <c r="E59"/>
  <c r="G59" s="1"/>
  <c r="E61"/>
  <c r="G61" s="1"/>
  <c r="E63"/>
  <c r="G63" s="1"/>
  <c r="E65"/>
  <c r="G65" s="1"/>
  <c r="E67"/>
  <c r="G67" s="1"/>
  <c r="E69"/>
  <c r="G69" s="1"/>
  <c r="E83"/>
  <c r="G83" s="1"/>
  <c r="E85"/>
  <c r="G85" s="1"/>
  <c r="E87"/>
  <c r="G87" s="1"/>
  <c r="E89"/>
  <c r="G89" s="1"/>
  <c r="E91"/>
  <c r="G91" s="1"/>
  <c r="E93"/>
  <c r="G93" s="1"/>
  <c r="E107"/>
  <c r="G107" s="1"/>
  <c r="E109"/>
  <c r="G109" s="1"/>
  <c r="H109" s="1"/>
  <c r="E111"/>
  <c r="G111" s="1"/>
  <c r="H111" s="1"/>
  <c r="E113"/>
  <c r="G113" s="1"/>
  <c r="H113" s="1"/>
  <c r="E115"/>
  <c r="G115" s="1"/>
  <c r="H115" s="1"/>
  <c r="H138" i="17"/>
  <c r="E135" i="16"/>
  <c r="G135" s="1"/>
  <c r="H142" i="17"/>
  <c r="E18" i="16"/>
  <c r="G18" s="1"/>
  <c r="E20"/>
  <c r="G20" s="1"/>
  <c r="E34"/>
  <c r="G34" s="1"/>
  <c r="H34" s="1"/>
  <c r="E36"/>
  <c r="G36" s="1"/>
  <c r="E42"/>
  <c r="G42" s="1"/>
  <c r="E44"/>
  <c r="G44" s="1"/>
  <c r="E60"/>
  <c r="G60" s="1"/>
  <c r="E62"/>
  <c r="G62" s="1"/>
  <c r="E64"/>
  <c r="G64" s="1"/>
  <c r="E66"/>
  <c r="G66" s="1"/>
  <c r="E68"/>
  <c r="G68" s="1"/>
  <c r="E84"/>
  <c r="G84" s="1"/>
  <c r="E86"/>
  <c r="G86" s="1"/>
  <c r="E88"/>
  <c r="G88" s="1"/>
  <c r="E90"/>
  <c r="G90" s="1"/>
  <c r="E92"/>
  <c r="G92" s="1"/>
  <c r="H144" i="17"/>
  <c r="G130" i="9"/>
  <c r="H130" s="1"/>
  <c r="G129"/>
  <c r="H129" s="1"/>
  <c r="G127"/>
  <c r="H127" s="1"/>
  <c r="G123"/>
  <c r="H123" s="1"/>
  <c r="G119"/>
  <c r="H119" s="1"/>
  <c r="E133" i="16"/>
  <c r="G133" s="1"/>
  <c r="H133" s="1"/>
  <c r="E127" i="10"/>
  <c r="G127" s="1"/>
  <c r="H127" s="1"/>
  <c r="E123"/>
  <c r="G123" s="1"/>
  <c r="H123" s="1"/>
  <c r="E106" i="16"/>
  <c r="G106" s="1"/>
  <c r="H106" s="1"/>
  <c r="E125" i="10"/>
  <c r="G125" s="1"/>
  <c r="H125" s="1"/>
  <c r="E121"/>
  <c r="G121" s="1"/>
  <c r="H121" s="1"/>
  <c r="G99" i="16"/>
  <c r="H99" s="1"/>
  <c r="E58"/>
  <c r="G58" s="1"/>
  <c r="E70"/>
  <c r="G70" s="1"/>
  <c r="E82"/>
  <c r="G82" s="1"/>
  <c r="E94"/>
  <c r="G94" s="1"/>
  <c r="E38"/>
  <c r="G38" s="1"/>
  <c r="E30"/>
  <c r="G30" s="1"/>
  <c r="H82" i="17"/>
  <c r="E16" i="16"/>
  <c r="G16" s="1"/>
  <c r="E24"/>
  <c r="G24" s="1"/>
  <c r="H24" s="1"/>
  <c r="E32"/>
  <c r="G32" s="1"/>
  <c r="E40"/>
  <c r="G40" s="1"/>
  <c r="E46"/>
  <c r="G46" s="1"/>
  <c r="H46" s="1"/>
  <c r="E48"/>
  <c r="G48" s="1"/>
  <c r="E100"/>
  <c r="G100" s="1"/>
  <c r="H100" s="1"/>
  <c r="E102"/>
  <c r="G102" s="1"/>
  <c r="H102" s="1"/>
  <c r="E104"/>
  <c r="G104" s="1"/>
  <c r="H104" s="1"/>
  <c r="E108"/>
  <c r="G108" s="1"/>
  <c r="H108" s="1"/>
  <c r="E110"/>
  <c r="G110" s="1"/>
  <c r="H110" s="1"/>
  <c r="E112"/>
  <c r="G112" s="1"/>
  <c r="H112" s="1"/>
  <c r="E114"/>
  <c r="G114" s="1"/>
  <c r="H114" s="1"/>
  <c r="E116"/>
  <c r="G116" s="1"/>
  <c r="H116" s="1"/>
  <c r="G58" i="17"/>
  <c r="H58" s="1"/>
  <c r="G103" i="16"/>
  <c r="H103" s="1"/>
  <c r="E128" i="10"/>
  <c r="G128" s="1"/>
  <c r="H128" s="1"/>
  <c r="E129" i="16"/>
  <c r="G129" s="1"/>
  <c r="E130"/>
  <c r="G130" s="1"/>
  <c r="H130" s="1"/>
  <c r="G134"/>
  <c r="H134" s="1"/>
  <c r="E127" i="15"/>
  <c r="I127" s="1"/>
  <c r="E123"/>
  <c r="I123" s="1"/>
  <c r="E117" i="16"/>
  <c r="G117" s="1"/>
  <c r="H117" s="1"/>
  <c r="E118"/>
  <c r="G118" s="1"/>
  <c r="H118" s="1"/>
  <c r="E129" i="15"/>
  <c r="I129" s="1"/>
  <c r="E125"/>
  <c r="I125" s="1"/>
  <c r="E121"/>
  <c r="I121" s="1"/>
  <c r="E119" i="10"/>
  <c r="G119" s="1"/>
  <c r="H119" s="1"/>
  <c r="E130" i="15"/>
  <c r="I130" s="1"/>
  <c r="E128"/>
  <c r="I128" s="1"/>
  <c r="E126"/>
  <c r="I126" s="1"/>
  <c r="E124"/>
  <c r="I124" s="1"/>
  <c r="E122"/>
  <c r="E120"/>
  <c r="I120" s="1"/>
  <c r="H106" i="17"/>
  <c r="G70"/>
  <c r="H70" s="1"/>
  <c r="G134"/>
  <c r="H134" s="1"/>
  <c r="G94"/>
  <c r="H94" s="1"/>
  <c r="G26" i="16"/>
  <c r="H26" s="1"/>
  <c r="G127"/>
  <c r="H127" s="1"/>
  <c r="G125"/>
  <c r="H125" s="1"/>
  <c r="G123"/>
  <c r="H123" s="1"/>
  <c r="G121"/>
  <c r="H121" s="1"/>
  <c r="G119"/>
  <c r="H119" s="1"/>
  <c r="H101"/>
  <c r="H105"/>
  <c r="E13"/>
  <c r="G13" s="1"/>
  <c r="E15"/>
  <c r="G15" s="1"/>
  <c r="E17"/>
  <c r="G17" s="1"/>
  <c r="E19"/>
  <c r="G19" s="1"/>
  <c r="E29"/>
  <c r="G29" s="1"/>
  <c r="H29" s="1"/>
  <c r="E37"/>
  <c r="G37" s="1"/>
  <c r="H37" s="1"/>
  <c r="E41"/>
  <c r="G41" s="1"/>
  <c r="H41" s="1"/>
  <c r="E49"/>
  <c r="G49" s="1"/>
  <c r="H49" s="1"/>
  <c r="G27"/>
  <c r="H27" s="1"/>
  <c r="G31"/>
  <c r="H31" s="1"/>
  <c r="G47"/>
  <c r="H47" s="1"/>
  <c r="H11"/>
  <c r="H12"/>
  <c r="H14"/>
  <c r="E22"/>
  <c r="E21"/>
  <c r="G23"/>
  <c r="H23" s="1"/>
  <c r="G25"/>
  <c r="H25" s="1"/>
  <c r="H28"/>
  <c r="H50"/>
  <c r="G124"/>
  <c r="H124" s="1"/>
  <c r="E33"/>
  <c r="E45"/>
  <c r="H51"/>
  <c r="H52"/>
  <c r="H53"/>
  <c r="H54"/>
  <c r="H55"/>
  <c r="H56"/>
  <c r="H57"/>
  <c r="H71"/>
  <c r="H72"/>
  <c r="H73"/>
  <c r="H74"/>
  <c r="H75"/>
  <c r="H76"/>
  <c r="H77"/>
  <c r="H78"/>
  <c r="H79"/>
  <c r="H80"/>
  <c r="H81"/>
  <c r="H95"/>
  <c r="H96"/>
  <c r="H97"/>
  <c r="H98"/>
  <c r="G120"/>
  <c r="H120" s="1"/>
  <c r="G128"/>
  <c r="H128" s="1"/>
  <c r="G122"/>
  <c r="H122" s="1"/>
  <c r="G126"/>
  <c r="H126" s="1"/>
  <c r="H136"/>
  <c r="H137"/>
  <c r="H138"/>
  <c r="H139"/>
  <c r="H140"/>
  <c r="H141"/>
  <c r="H142"/>
  <c r="H143"/>
  <c r="E126" i="10"/>
  <c r="E124"/>
  <c r="E122"/>
  <c r="E120"/>
  <c r="H125" i="9"/>
  <c r="H124"/>
  <c r="H128"/>
  <c r="H126"/>
  <c r="H122"/>
  <c r="H121"/>
  <c r="H120"/>
  <c r="G122" i="15" l="1"/>
  <c r="I122"/>
  <c r="J23" i="19"/>
  <c r="I24"/>
  <c r="V22"/>
  <c r="X22" s="1"/>
  <c r="L22"/>
  <c r="M22"/>
  <c r="O22" s="1"/>
  <c r="P22"/>
  <c r="R22" s="1"/>
  <c r="Y22"/>
  <c r="AA22" s="1"/>
  <c r="S22"/>
  <c r="U22" s="1"/>
  <c r="V26" i="20"/>
  <c r="X26" s="1"/>
  <c r="P26"/>
  <c r="R26" s="1"/>
  <c r="L26"/>
  <c r="Y26"/>
  <c r="AA26" s="1"/>
  <c r="M26"/>
  <c r="O26" s="1"/>
  <c r="S26"/>
  <c r="U26" s="1"/>
  <c r="I28"/>
  <c r="J27"/>
  <c r="H93" i="16"/>
  <c r="H61"/>
  <c r="H85"/>
  <c r="H69"/>
  <c r="H89"/>
  <c r="H65"/>
  <c r="H90"/>
  <c r="H60"/>
  <c r="H68"/>
  <c r="H18"/>
  <c r="H13"/>
  <c r="H135"/>
  <c r="I147" s="1"/>
  <c r="K129" s="1"/>
  <c r="H91"/>
  <c r="H59"/>
  <c r="H87"/>
  <c r="H83"/>
  <c r="H67"/>
  <c r="H63"/>
  <c r="I148" i="17"/>
  <c r="K129" s="1"/>
  <c r="H107" i="16"/>
  <c r="H86"/>
  <c r="H64"/>
  <c r="H42"/>
  <c r="H94"/>
  <c r="H92"/>
  <c r="H88"/>
  <c r="H84"/>
  <c r="H66"/>
  <c r="H62"/>
  <c r="H44"/>
  <c r="H36"/>
  <c r="H20"/>
  <c r="H16"/>
  <c r="G128" i="15"/>
  <c r="H128" s="1"/>
  <c r="J128" s="1"/>
  <c r="H70" i="16"/>
  <c r="H82"/>
  <c r="H58"/>
  <c r="H38"/>
  <c r="H32"/>
  <c r="H40"/>
  <c r="H30"/>
  <c r="G120" i="15"/>
  <c r="H120" s="1"/>
  <c r="J120" s="1"/>
  <c r="G130"/>
  <c r="H130" s="1"/>
  <c r="J130" s="1"/>
  <c r="G126"/>
  <c r="H126" s="1"/>
  <c r="J126" s="1"/>
  <c r="H129" i="16"/>
  <c r="H48"/>
  <c r="G124" i="15"/>
  <c r="H124" s="1"/>
  <c r="H17" i="16"/>
  <c r="H122" i="15"/>
  <c r="E130" i="10"/>
  <c r="G130" s="1"/>
  <c r="H130" s="1"/>
  <c r="E131" i="15"/>
  <c r="G125"/>
  <c r="H125" s="1"/>
  <c r="G121"/>
  <c r="H121" s="1"/>
  <c r="J121" s="1"/>
  <c r="G123"/>
  <c r="H123" s="1"/>
  <c r="G127"/>
  <c r="H127" s="1"/>
  <c r="K92" i="17"/>
  <c r="K60"/>
  <c r="K54"/>
  <c r="K22"/>
  <c r="K87"/>
  <c r="K37"/>
  <c r="H131"/>
  <c r="I11" s="1"/>
  <c r="G129" i="15"/>
  <c r="H129" s="1"/>
  <c r="J129" s="1"/>
  <c r="H19" i="16"/>
  <c r="H15"/>
  <c r="G33"/>
  <c r="H33" s="1"/>
  <c r="G21"/>
  <c r="H21" s="1"/>
  <c r="G45"/>
  <c r="H45" s="1"/>
  <c r="G22"/>
  <c r="H22" s="1"/>
  <c r="G124" i="10"/>
  <c r="H124" s="1"/>
  <c r="G120"/>
  <c r="H120" s="1"/>
  <c r="G122"/>
  <c r="H122" s="1"/>
  <c r="G126"/>
  <c r="H126" s="1"/>
  <c r="X8" i="15"/>
  <c r="W7" i="9"/>
  <c r="K126" i="17" l="1"/>
  <c r="J123" i="15"/>
  <c r="Y123" s="1"/>
  <c r="J125"/>
  <c r="Y125" s="1"/>
  <c r="J127"/>
  <c r="Y127" s="1"/>
  <c r="Y121"/>
  <c r="J124"/>
  <c r="Y124" s="1"/>
  <c r="AA124" s="1"/>
  <c r="J122"/>
  <c r="J24" i="19"/>
  <c r="I25"/>
  <c r="V23"/>
  <c r="X23" s="1"/>
  <c r="L23"/>
  <c r="Y23"/>
  <c r="AA23" s="1"/>
  <c r="P23"/>
  <c r="R23" s="1"/>
  <c r="S23"/>
  <c r="U23" s="1"/>
  <c r="M23"/>
  <c r="O23" s="1"/>
  <c r="Y27" i="20"/>
  <c r="AA27" s="1"/>
  <c r="S27"/>
  <c r="U27" s="1"/>
  <c r="M27"/>
  <c r="O27" s="1"/>
  <c r="P27"/>
  <c r="R27" s="1"/>
  <c r="L27"/>
  <c r="V27"/>
  <c r="X27" s="1"/>
  <c r="I29"/>
  <c r="J28"/>
  <c r="K21" i="17"/>
  <c r="K59"/>
  <c r="Z59" s="1"/>
  <c r="K119"/>
  <c r="T119" s="1"/>
  <c r="K38"/>
  <c r="W38" s="1"/>
  <c r="K94"/>
  <c r="N94" s="1"/>
  <c r="K77"/>
  <c r="W77" s="1"/>
  <c r="K117"/>
  <c r="T117" s="1"/>
  <c r="K110"/>
  <c r="Q110" s="1"/>
  <c r="K13"/>
  <c r="N13" s="1"/>
  <c r="K29"/>
  <c r="Z29" s="1"/>
  <c r="K45"/>
  <c r="N45" s="1"/>
  <c r="K67"/>
  <c r="Z67" s="1"/>
  <c r="K98"/>
  <c r="Q98" s="1"/>
  <c r="K14"/>
  <c r="W14" s="1"/>
  <c r="K30"/>
  <c r="T30" s="1"/>
  <c r="K47"/>
  <c r="W47" s="1"/>
  <c r="K74"/>
  <c r="N74" s="1"/>
  <c r="K53"/>
  <c r="W53" s="1"/>
  <c r="K68"/>
  <c r="T68" s="1"/>
  <c r="K84"/>
  <c r="W84" s="1"/>
  <c r="K109"/>
  <c r="W109" s="1"/>
  <c r="K103"/>
  <c r="W103" s="1"/>
  <c r="K122"/>
  <c r="Z122" s="1"/>
  <c r="V122" i="15"/>
  <c r="X122" s="1"/>
  <c r="K17" i="17"/>
  <c r="T17" s="1"/>
  <c r="K25"/>
  <c r="T25" s="1"/>
  <c r="K33"/>
  <c r="N33" s="1"/>
  <c r="K41"/>
  <c r="T41" s="1"/>
  <c r="K48"/>
  <c r="T48" s="1"/>
  <c r="K63"/>
  <c r="T63" s="1"/>
  <c r="K83"/>
  <c r="T83" s="1"/>
  <c r="K91"/>
  <c r="T91" s="1"/>
  <c r="K102"/>
  <c r="N102" s="1"/>
  <c r="K130"/>
  <c r="T130" s="1"/>
  <c r="K18"/>
  <c r="Q18" s="1"/>
  <c r="K26"/>
  <c r="Q26" s="1"/>
  <c r="K34"/>
  <c r="Z34" s="1"/>
  <c r="K42"/>
  <c r="Q42" s="1"/>
  <c r="K51"/>
  <c r="Q51" s="1"/>
  <c r="K70"/>
  <c r="T70" s="1"/>
  <c r="K78"/>
  <c r="T78" s="1"/>
  <c r="K118"/>
  <c r="T118" s="1"/>
  <c r="K57"/>
  <c r="Z57" s="1"/>
  <c r="K64"/>
  <c r="Q64" s="1"/>
  <c r="K73"/>
  <c r="Q73" s="1"/>
  <c r="K81"/>
  <c r="Q81" s="1"/>
  <c r="K88"/>
  <c r="Q88" s="1"/>
  <c r="K97"/>
  <c r="Q97" s="1"/>
  <c r="K113"/>
  <c r="N113" s="1"/>
  <c r="K99"/>
  <c r="Q99" s="1"/>
  <c r="K106"/>
  <c r="N106" s="1"/>
  <c r="K114"/>
  <c r="Q114" s="1"/>
  <c r="K124"/>
  <c r="Q124" s="1"/>
  <c r="K128"/>
  <c r="Q128" s="1"/>
  <c r="K11"/>
  <c r="Q11" s="1"/>
  <c r="K15"/>
  <c r="T15" s="1"/>
  <c r="K19"/>
  <c r="N19" s="1"/>
  <c r="K23"/>
  <c r="T23" s="1"/>
  <c r="K27"/>
  <c r="T27" s="1"/>
  <c r="K31"/>
  <c r="T31" s="1"/>
  <c r="K35"/>
  <c r="K39"/>
  <c r="T39" s="1"/>
  <c r="K43"/>
  <c r="W43" s="1"/>
  <c r="K46"/>
  <c r="T46" s="1"/>
  <c r="K50"/>
  <c r="N50" s="1"/>
  <c r="K61"/>
  <c r="T61" s="1"/>
  <c r="K65"/>
  <c r="W65" s="1"/>
  <c r="K69"/>
  <c r="T69" s="1"/>
  <c r="K85"/>
  <c r="K89"/>
  <c r="T89" s="1"/>
  <c r="K93"/>
  <c r="N93" s="1"/>
  <c r="K100"/>
  <c r="T100" s="1"/>
  <c r="K104"/>
  <c r="K121"/>
  <c r="N121" s="1"/>
  <c r="K12"/>
  <c r="W12" s="1"/>
  <c r="K16"/>
  <c r="Q16" s="1"/>
  <c r="K20"/>
  <c r="Z20" s="1"/>
  <c r="K24"/>
  <c r="Q24" s="1"/>
  <c r="K28"/>
  <c r="K32"/>
  <c r="Q32" s="1"/>
  <c r="K36"/>
  <c r="Q36" s="1"/>
  <c r="K40"/>
  <c r="Q40" s="1"/>
  <c r="K44"/>
  <c r="N44" s="1"/>
  <c r="K49"/>
  <c r="Q49" s="1"/>
  <c r="K52"/>
  <c r="K56"/>
  <c r="T56" s="1"/>
  <c r="K72"/>
  <c r="N72" s="1"/>
  <c r="K76"/>
  <c r="T76" s="1"/>
  <c r="K80"/>
  <c r="K96"/>
  <c r="T96" s="1"/>
  <c r="K120"/>
  <c r="Z120" s="1"/>
  <c r="K55"/>
  <c r="Q55" s="1"/>
  <c r="K58"/>
  <c r="Z58" s="1"/>
  <c r="K62"/>
  <c r="Q62" s="1"/>
  <c r="K66"/>
  <c r="K71"/>
  <c r="Q71" s="1"/>
  <c r="K75"/>
  <c r="Q75" s="1"/>
  <c r="K79"/>
  <c r="Q79" s="1"/>
  <c r="K82"/>
  <c r="N82" s="1"/>
  <c r="K86"/>
  <c r="Q86" s="1"/>
  <c r="K90"/>
  <c r="K95"/>
  <c r="Q95" s="1"/>
  <c r="K107"/>
  <c r="N107" s="1"/>
  <c r="K111"/>
  <c r="T111" s="1"/>
  <c r="K115"/>
  <c r="Q115" s="1"/>
  <c r="I134"/>
  <c r="K134" s="1"/>
  <c r="K101"/>
  <c r="W101" s="1"/>
  <c r="K105"/>
  <c r="W105" s="1"/>
  <c r="K108"/>
  <c r="Q108" s="1"/>
  <c r="K112"/>
  <c r="W112" s="1"/>
  <c r="K116"/>
  <c r="W116" s="1"/>
  <c r="K123"/>
  <c r="W123" s="1"/>
  <c r="K125"/>
  <c r="Q125" s="1"/>
  <c r="K127"/>
  <c r="W127" s="1"/>
  <c r="Y128" i="15"/>
  <c r="AA128" s="1"/>
  <c r="K11" i="16"/>
  <c r="T11" s="1"/>
  <c r="K51"/>
  <c r="Q51" s="1"/>
  <c r="K76"/>
  <c r="T76" s="1"/>
  <c r="K116"/>
  <c r="T116" s="1"/>
  <c r="K43"/>
  <c r="T43" s="1"/>
  <c r="K20"/>
  <c r="W20" s="1"/>
  <c r="K83"/>
  <c r="W83" s="1"/>
  <c r="K124"/>
  <c r="Z124" s="1"/>
  <c r="K27"/>
  <c r="T27" s="1"/>
  <c r="K60"/>
  <c r="T60" s="1"/>
  <c r="K92"/>
  <c r="Z92" s="1"/>
  <c r="K36"/>
  <c r="Q36" s="1"/>
  <c r="K67"/>
  <c r="W67" s="1"/>
  <c r="K100"/>
  <c r="Z100" s="1"/>
  <c r="K109"/>
  <c r="Q109" s="1"/>
  <c r="I133"/>
  <c r="I134" s="1"/>
  <c r="K19"/>
  <c r="Z19" s="1"/>
  <c r="K35"/>
  <c r="Z35" s="1"/>
  <c r="K52"/>
  <c r="Z52" s="1"/>
  <c r="K68"/>
  <c r="T68" s="1"/>
  <c r="K84"/>
  <c r="T84" s="1"/>
  <c r="K12"/>
  <c r="W12" s="1"/>
  <c r="K28"/>
  <c r="W28" s="1"/>
  <c r="K44"/>
  <c r="W44" s="1"/>
  <c r="K59"/>
  <c r="Q59" s="1"/>
  <c r="K75"/>
  <c r="Q75" s="1"/>
  <c r="K91"/>
  <c r="Q91" s="1"/>
  <c r="K108"/>
  <c r="Z108" s="1"/>
  <c r="K101"/>
  <c r="W101" s="1"/>
  <c r="K117"/>
  <c r="Q117" s="1"/>
  <c r="K123"/>
  <c r="Q123" s="1"/>
  <c r="L124" i="15"/>
  <c r="V130"/>
  <c r="X130" s="1"/>
  <c r="L130"/>
  <c r="K15" i="16"/>
  <c r="Z15" s="1"/>
  <c r="K23"/>
  <c r="Z23" s="1"/>
  <c r="K31"/>
  <c r="T31" s="1"/>
  <c r="K39"/>
  <c r="Z39" s="1"/>
  <c r="K47"/>
  <c r="Z47" s="1"/>
  <c r="K56"/>
  <c r="Z56" s="1"/>
  <c r="K64"/>
  <c r="T64" s="1"/>
  <c r="K72"/>
  <c r="Z72" s="1"/>
  <c r="K80"/>
  <c r="Z80" s="1"/>
  <c r="K88"/>
  <c r="Z88" s="1"/>
  <c r="K96"/>
  <c r="T96" s="1"/>
  <c r="K16"/>
  <c r="W16" s="1"/>
  <c r="K24"/>
  <c r="W24" s="1"/>
  <c r="K32"/>
  <c r="W32" s="1"/>
  <c r="K40"/>
  <c r="Q40" s="1"/>
  <c r="K48"/>
  <c r="W48" s="1"/>
  <c r="K55"/>
  <c r="W55" s="1"/>
  <c r="K63"/>
  <c r="W63" s="1"/>
  <c r="K71"/>
  <c r="Q71" s="1"/>
  <c r="K79"/>
  <c r="W79" s="1"/>
  <c r="K87"/>
  <c r="W87" s="1"/>
  <c r="K95"/>
  <c r="W95" s="1"/>
  <c r="K104"/>
  <c r="T104" s="1"/>
  <c r="K112"/>
  <c r="Z112" s="1"/>
  <c r="K120"/>
  <c r="Z120" s="1"/>
  <c r="K105"/>
  <c r="W105" s="1"/>
  <c r="K113"/>
  <c r="Q113" s="1"/>
  <c r="K121"/>
  <c r="W121" s="1"/>
  <c r="K128"/>
  <c r="Z128" s="1"/>
  <c r="K127"/>
  <c r="W127" s="1"/>
  <c r="V128" i="15"/>
  <c r="X128" s="1"/>
  <c r="S126"/>
  <c r="U126" s="1"/>
  <c r="Y120"/>
  <c r="AA120" s="1"/>
  <c r="S120"/>
  <c r="U120" s="1"/>
  <c r="L128"/>
  <c r="K13" i="16"/>
  <c r="Q13" s="1"/>
  <c r="K17"/>
  <c r="Q17" s="1"/>
  <c r="K21"/>
  <c r="T21" s="1"/>
  <c r="K25"/>
  <c r="T25" s="1"/>
  <c r="K29"/>
  <c r="W29" s="1"/>
  <c r="K33"/>
  <c r="W33" s="1"/>
  <c r="K37"/>
  <c r="T37" s="1"/>
  <c r="K41"/>
  <c r="T41" s="1"/>
  <c r="K45"/>
  <c r="W45" s="1"/>
  <c r="K49"/>
  <c r="W49" s="1"/>
  <c r="K54"/>
  <c r="T54" s="1"/>
  <c r="K58"/>
  <c r="T58" s="1"/>
  <c r="K62"/>
  <c r="Q62" s="1"/>
  <c r="K66"/>
  <c r="Q66" s="1"/>
  <c r="K70"/>
  <c r="T70" s="1"/>
  <c r="K74"/>
  <c r="T74" s="1"/>
  <c r="K78"/>
  <c r="Q78" s="1"/>
  <c r="K82"/>
  <c r="Q82" s="1"/>
  <c r="K86"/>
  <c r="T86" s="1"/>
  <c r="K90"/>
  <c r="T90" s="1"/>
  <c r="K94"/>
  <c r="Q94" s="1"/>
  <c r="K98"/>
  <c r="Q98" s="1"/>
  <c r="K14"/>
  <c r="Q14" s="1"/>
  <c r="K18"/>
  <c r="Q18" s="1"/>
  <c r="K22"/>
  <c r="N22" s="1"/>
  <c r="K26"/>
  <c r="T26" s="1"/>
  <c r="K30"/>
  <c r="Q30" s="1"/>
  <c r="K34"/>
  <c r="Q34" s="1"/>
  <c r="K38"/>
  <c r="T38" s="1"/>
  <c r="K42"/>
  <c r="T42" s="1"/>
  <c r="K46"/>
  <c r="Q46" s="1"/>
  <c r="K50"/>
  <c r="T50" s="1"/>
  <c r="K53"/>
  <c r="Z53" s="1"/>
  <c r="K57"/>
  <c r="Z57" s="1"/>
  <c r="K61"/>
  <c r="Q61" s="1"/>
  <c r="K65"/>
  <c r="Q65" s="1"/>
  <c r="K69"/>
  <c r="Z69" s="1"/>
  <c r="K73"/>
  <c r="Z73" s="1"/>
  <c r="K77"/>
  <c r="Q77" s="1"/>
  <c r="K81"/>
  <c r="Q81" s="1"/>
  <c r="K85"/>
  <c r="Z85" s="1"/>
  <c r="K89"/>
  <c r="Z89" s="1"/>
  <c r="K93"/>
  <c r="Q93" s="1"/>
  <c r="K97"/>
  <c r="Q97" s="1"/>
  <c r="K102"/>
  <c r="W102" s="1"/>
  <c r="K106"/>
  <c r="W106" s="1"/>
  <c r="K110"/>
  <c r="T110" s="1"/>
  <c r="K114"/>
  <c r="T114" s="1"/>
  <c r="K118"/>
  <c r="W118" s="1"/>
  <c r="K99"/>
  <c r="N99" s="1"/>
  <c r="K103"/>
  <c r="Q103" s="1"/>
  <c r="K107"/>
  <c r="Q107" s="1"/>
  <c r="K111"/>
  <c r="N111" s="1"/>
  <c r="K115"/>
  <c r="N115" s="1"/>
  <c r="K119"/>
  <c r="Q119" s="1"/>
  <c r="K122"/>
  <c r="T122" s="1"/>
  <c r="K126"/>
  <c r="T126" s="1"/>
  <c r="K130"/>
  <c r="Z130" s="1"/>
  <c r="K125"/>
  <c r="W125" s="1"/>
  <c r="L120" i="15"/>
  <c r="V126"/>
  <c r="X126" s="1"/>
  <c r="S128"/>
  <c r="U128" s="1"/>
  <c r="V120"/>
  <c r="X120" s="1"/>
  <c r="I131"/>
  <c r="G131"/>
  <c r="H131" s="1"/>
  <c r="S130"/>
  <c r="U130" s="1"/>
  <c r="P128"/>
  <c r="R128" s="1"/>
  <c r="M128"/>
  <c r="O128" s="1"/>
  <c r="M124"/>
  <c r="O124" s="1"/>
  <c r="M120"/>
  <c r="O120" s="1"/>
  <c r="P120"/>
  <c r="R120" s="1"/>
  <c r="P130"/>
  <c r="R130" s="1"/>
  <c r="Y130"/>
  <c r="AA130" s="1"/>
  <c r="I12" i="17"/>
  <c r="Z13"/>
  <c r="Z33"/>
  <c r="Z37"/>
  <c r="T37"/>
  <c r="N37"/>
  <c r="W37"/>
  <c r="Q37"/>
  <c r="Q45"/>
  <c r="Z87"/>
  <c r="T87"/>
  <c r="N87"/>
  <c r="Q87"/>
  <c r="W87"/>
  <c r="W102"/>
  <c r="W22"/>
  <c r="Q22"/>
  <c r="T22"/>
  <c r="Z22"/>
  <c r="N22"/>
  <c r="N34"/>
  <c r="Q38"/>
  <c r="Z51"/>
  <c r="Z54"/>
  <c r="T54"/>
  <c r="N54"/>
  <c r="W54"/>
  <c r="Q54"/>
  <c r="Q74"/>
  <c r="T57"/>
  <c r="W60"/>
  <c r="Q60"/>
  <c r="T60"/>
  <c r="Z60"/>
  <c r="N60"/>
  <c r="W68"/>
  <c r="W92"/>
  <c r="Q92"/>
  <c r="T92"/>
  <c r="Z92"/>
  <c r="N92"/>
  <c r="W117"/>
  <c r="Z103"/>
  <c r="Q106"/>
  <c r="W126"/>
  <c r="Q126"/>
  <c r="Z126"/>
  <c r="N126"/>
  <c r="T126"/>
  <c r="Q27"/>
  <c r="Q50"/>
  <c r="Q85"/>
  <c r="T104"/>
  <c r="N12"/>
  <c r="Z28"/>
  <c r="W44"/>
  <c r="W52"/>
  <c r="T80"/>
  <c r="W120"/>
  <c r="T66"/>
  <c r="W82"/>
  <c r="Z90"/>
  <c r="T115"/>
  <c r="Q101"/>
  <c r="W108"/>
  <c r="T108"/>
  <c r="N116"/>
  <c r="T125"/>
  <c r="W129"/>
  <c r="Q129"/>
  <c r="T129"/>
  <c r="Z129"/>
  <c r="N129"/>
  <c r="M130" i="15"/>
  <c r="O130" s="1"/>
  <c r="Y129"/>
  <c r="L125"/>
  <c r="V125"/>
  <c r="X125" s="1"/>
  <c r="S125"/>
  <c r="U125" s="1"/>
  <c r="L127"/>
  <c r="V127"/>
  <c r="X127" s="1"/>
  <c r="S127"/>
  <c r="U127" s="1"/>
  <c r="P123"/>
  <c r="R123" s="1"/>
  <c r="M123"/>
  <c r="L121"/>
  <c r="P121"/>
  <c r="R121" s="1"/>
  <c r="V121"/>
  <c r="X121" s="1"/>
  <c r="M121"/>
  <c r="S121"/>
  <c r="U121" s="1"/>
  <c r="H131" i="16"/>
  <c r="I11" s="1"/>
  <c r="I12" s="1"/>
  <c r="W129"/>
  <c r="Q129"/>
  <c r="Z129"/>
  <c r="N129"/>
  <c r="T129"/>
  <c r="W51" l="1"/>
  <c r="S123" i="15"/>
  <c r="U123" s="1"/>
  <c r="V123"/>
  <c r="X123" s="1"/>
  <c r="L123"/>
  <c r="M127"/>
  <c r="P127"/>
  <c r="R127" s="1"/>
  <c r="N125" i="17"/>
  <c r="W125"/>
  <c r="Q116"/>
  <c r="Z108"/>
  <c r="Z101"/>
  <c r="T43"/>
  <c r="Z19"/>
  <c r="T122"/>
  <c r="Z113"/>
  <c r="N73"/>
  <c r="Q30"/>
  <c r="Z18"/>
  <c r="T98"/>
  <c r="Q83"/>
  <c r="Q17"/>
  <c r="Z115"/>
  <c r="N115"/>
  <c r="T107"/>
  <c r="W107"/>
  <c r="W90"/>
  <c r="T90"/>
  <c r="N90"/>
  <c r="Q82"/>
  <c r="Z82"/>
  <c r="W75"/>
  <c r="Z75"/>
  <c r="T75"/>
  <c r="Q66"/>
  <c r="Z66"/>
  <c r="W58"/>
  <c r="T58"/>
  <c r="N58"/>
  <c r="T120"/>
  <c r="Q120"/>
  <c r="Z80"/>
  <c r="N80"/>
  <c r="Q80"/>
  <c r="T72"/>
  <c r="W72"/>
  <c r="Z52"/>
  <c r="N52"/>
  <c r="Q52"/>
  <c r="Q44"/>
  <c r="T44"/>
  <c r="W36"/>
  <c r="Z36"/>
  <c r="N36"/>
  <c r="Q28"/>
  <c r="T28"/>
  <c r="W20"/>
  <c r="T20"/>
  <c r="N20"/>
  <c r="Q12"/>
  <c r="Z12"/>
  <c r="Z104"/>
  <c r="N104"/>
  <c r="W104"/>
  <c r="T93"/>
  <c r="Q93"/>
  <c r="Z85"/>
  <c r="N85"/>
  <c r="W85"/>
  <c r="Z65"/>
  <c r="T65"/>
  <c r="Q65"/>
  <c r="Z35"/>
  <c r="Q35"/>
  <c r="Z94"/>
  <c r="Q94"/>
  <c r="Z21"/>
  <c r="W21"/>
  <c r="Z125"/>
  <c r="T116"/>
  <c r="Z116"/>
  <c r="N108"/>
  <c r="N101"/>
  <c r="T101"/>
  <c r="W115"/>
  <c r="Q107"/>
  <c r="Z107"/>
  <c r="Q90"/>
  <c r="T82"/>
  <c r="N75"/>
  <c r="N66"/>
  <c r="W66"/>
  <c r="Q58"/>
  <c r="N120"/>
  <c r="W80"/>
  <c r="Q72"/>
  <c r="Z72"/>
  <c r="T52"/>
  <c r="Z44"/>
  <c r="T36"/>
  <c r="N28"/>
  <c r="W28"/>
  <c r="Q20"/>
  <c r="T12"/>
  <c r="Q104"/>
  <c r="W93"/>
  <c r="Z93"/>
  <c r="T85"/>
  <c r="N65"/>
  <c r="Z50"/>
  <c r="N35"/>
  <c r="W19"/>
  <c r="T11"/>
  <c r="N124"/>
  <c r="W122"/>
  <c r="Q113"/>
  <c r="T109"/>
  <c r="Z88"/>
  <c r="N68"/>
  <c r="W57"/>
  <c r="W78"/>
  <c r="Z74"/>
  <c r="N51"/>
  <c r="W34"/>
  <c r="Q119"/>
  <c r="Z102"/>
  <c r="W48"/>
  <c r="Z45"/>
  <c r="Q33"/>
  <c r="N21"/>
  <c r="W13"/>
  <c r="T59"/>
  <c r="W29"/>
  <c r="M125" i="15"/>
  <c r="P125"/>
  <c r="R125" s="1"/>
  <c r="P124"/>
  <c r="R124" s="1"/>
  <c r="V124"/>
  <c r="X124" s="1"/>
  <c r="S124"/>
  <c r="U124" s="1"/>
  <c r="J25" i="19"/>
  <c r="I26"/>
  <c r="T110" i="17"/>
  <c r="N77"/>
  <c r="Q47"/>
  <c r="T67"/>
  <c r="V24" i="19"/>
  <c r="X24" s="1"/>
  <c r="L24"/>
  <c r="M24"/>
  <c r="O24" s="1"/>
  <c r="P24"/>
  <c r="R24" s="1"/>
  <c r="Y24"/>
  <c r="AA24" s="1"/>
  <c r="S24"/>
  <c r="U24" s="1"/>
  <c r="W110" i="17"/>
  <c r="Q84"/>
  <c r="Q77"/>
  <c r="N53"/>
  <c r="T38"/>
  <c r="Z14"/>
  <c r="Q59"/>
  <c r="V28" i="20"/>
  <c r="X28" s="1"/>
  <c r="P28"/>
  <c r="R28" s="1"/>
  <c r="L28"/>
  <c r="Y28"/>
  <c r="AA28" s="1"/>
  <c r="S28"/>
  <c r="U28" s="1"/>
  <c r="M28"/>
  <c r="O28" s="1"/>
  <c r="I30"/>
  <c r="J29"/>
  <c r="T50" i="17"/>
  <c r="W50"/>
  <c r="Z43"/>
  <c r="N43"/>
  <c r="Q43"/>
  <c r="T35"/>
  <c r="W35"/>
  <c r="Z27"/>
  <c r="N27"/>
  <c r="W27"/>
  <c r="T19"/>
  <c r="Q19"/>
  <c r="J11"/>
  <c r="V11" s="1"/>
  <c r="Z11"/>
  <c r="N11"/>
  <c r="W11"/>
  <c r="W124"/>
  <c r="Z124"/>
  <c r="T124"/>
  <c r="W106"/>
  <c r="Z106"/>
  <c r="T106"/>
  <c r="T113"/>
  <c r="W113"/>
  <c r="W88"/>
  <c r="T88"/>
  <c r="N88"/>
  <c r="W73"/>
  <c r="Z73"/>
  <c r="T73"/>
  <c r="Q57"/>
  <c r="N57"/>
  <c r="Z78"/>
  <c r="N78"/>
  <c r="Q78"/>
  <c r="W51"/>
  <c r="T51"/>
  <c r="Q34"/>
  <c r="T34"/>
  <c r="W18"/>
  <c r="T18"/>
  <c r="N18"/>
  <c r="T102"/>
  <c r="Q102"/>
  <c r="Z83"/>
  <c r="N83"/>
  <c r="W83"/>
  <c r="Z48"/>
  <c r="N48"/>
  <c r="Q48"/>
  <c r="T33"/>
  <c r="W33"/>
  <c r="Z17"/>
  <c r="N17"/>
  <c r="W17"/>
  <c r="Q122"/>
  <c r="N122"/>
  <c r="Z109"/>
  <c r="N109"/>
  <c r="Q109"/>
  <c r="Q68"/>
  <c r="Z68"/>
  <c r="T74"/>
  <c r="W74"/>
  <c r="W30"/>
  <c r="Z30"/>
  <c r="N30"/>
  <c r="Z98"/>
  <c r="N98"/>
  <c r="W98"/>
  <c r="T45"/>
  <c r="W45"/>
  <c r="T13"/>
  <c r="Q13"/>
  <c r="Z117"/>
  <c r="N117"/>
  <c r="Q117"/>
  <c r="T94"/>
  <c r="W94"/>
  <c r="Z119"/>
  <c r="N119"/>
  <c r="W119"/>
  <c r="T21"/>
  <c r="Q21"/>
  <c r="Z110"/>
  <c r="T77"/>
  <c r="Z77"/>
  <c r="N38"/>
  <c r="Z38"/>
  <c r="W59"/>
  <c r="N59"/>
  <c r="N110"/>
  <c r="Z60" i="16"/>
  <c r="W99" i="17"/>
  <c r="T97"/>
  <c r="Z118"/>
  <c r="Q70"/>
  <c r="Z130"/>
  <c r="W91"/>
  <c r="Z25"/>
  <c r="Y122" i="15"/>
  <c r="AA122" s="1"/>
  <c r="W128" i="17"/>
  <c r="T114"/>
  <c r="Q103"/>
  <c r="Z84"/>
  <c r="W81"/>
  <c r="N64"/>
  <c r="Q53"/>
  <c r="T47"/>
  <c r="W42"/>
  <c r="N26"/>
  <c r="Q14"/>
  <c r="Q67"/>
  <c r="Z63"/>
  <c r="Q41"/>
  <c r="T29"/>
  <c r="S122" i="15"/>
  <c r="U122" s="1"/>
  <c r="M122"/>
  <c r="O122" s="1"/>
  <c r="N103" i="17"/>
  <c r="T103"/>
  <c r="N84"/>
  <c r="T84"/>
  <c r="T53"/>
  <c r="Z53"/>
  <c r="N47"/>
  <c r="Z47"/>
  <c r="N14"/>
  <c r="T14"/>
  <c r="W67"/>
  <c r="N67"/>
  <c r="Q29"/>
  <c r="N29"/>
  <c r="P122" i="15"/>
  <c r="R122" s="1"/>
  <c r="L122"/>
  <c r="Z111" i="17"/>
  <c r="T95"/>
  <c r="W86"/>
  <c r="T79"/>
  <c r="W71"/>
  <c r="N62"/>
  <c r="W55"/>
  <c r="Q96"/>
  <c r="Z76"/>
  <c r="Q56"/>
  <c r="W49"/>
  <c r="N40"/>
  <c r="W32"/>
  <c r="N24"/>
  <c r="W16"/>
  <c r="W121"/>
  <c r="Z100"/>
  <c r="W89"/>
  <c r="Z69"/>
  <c r="W61"/>
  <c r="Z46"/>
  <c r="Q39"/>
  <c r="Z31"/>
  <c r="W23"/>
  <c r="Z15"/>
  <c r="T128"/>
  <c r="W114"/>
  <c r="N99"/>
  <c r="W97"/>
  <c r="T81"/>
  <c r="W64"/>
  <c r="W118"/>
  <c r="Z70"/>
  <c r="N42"/>
  <c r="W26"/>
  <c r="W130"/>
  <c r="Z91"/>
  <c r="W63"/>
  <c r="Z41"/>
  <c r="W25"/>
  <c r="Z127"/>
  <c r="Q123"/>
  <c r="N112"/>
  <c r="Q105"/>
  <c r="I135"/>
  <c r="I136" s="1"/>
  <c r="Q111"/>
  <c r="W95"/>
  <c r="N86"/>
  <c r="W79"/>
  <c r="T71"/>
  <c r="W62"/>
  <c r="T55"/>
  <c r="Z96"/>
  <c r="Q76"/>
  <c r="Z56"/>
  <c r="N49"/>
  <c r="W40"/>
  <c r="N32"/>
  <c r="W24"/>
  <c r="N16"/>
  <c r="T121"/>
  <c r="W100"/>
  <c r="Z89"/>
  <c r="W69"/>
  <c r="Z61"/>
  <c r="Q46"/>
  <c r="Z39"/>
  <c r="Q31"/>
  <c r="Z23"/>
  <c r="W15"/>
  <c r="Z128"/>
  <c r="Z114"/>
  <c r="T99"/>
  <c r="Z97"/>
  <c r="Z81"/>
  <c r="T64"/>
  <c r="N118"/>
  <c r="N70"/>
  <c r="Z42"/>
  <c r="T26"/>
  <c r="N130"/>
  <c r="N91"/>
  <c r="N63"/>
  <c r="N41"/>
  <c r="N25"/>
  <c r="Q127"/>
  <c r="Z123"/>
  <c r="Q112"/>
  <c r="Z105"/>
  <c r="N111"/>
  <c r="Z95"/>
  <c r="T86"/>
  <c r="Z79"/>
  <c r="Z71"/>
  <c r="T62"/>
  <c r="Z55"/>
  <c r="N96"/>
  <c r="N76"/>
  <c r="N56"/>
  <c r="Z49"/>
  <c r="Z40"/>
  <c r="Z32"/>
  <c r="T24"/>
  <c r="T16"/>
  <c r="Z121"/>
  <c r="N100"/>
  <c r="N89"/>
  <c r="N69"/>
  <c r="N61"/>
  <c r="N46"/>
  <c r="N39"/>
  <c r="N31"/>
  <c r="N23"/>
  <c r="N15"/>
  <c r="N128"/>
  <c r="N114"/>
  <c r="Z99"/>
  <c r="N97"/>
  <c r="N81"/>
  <c r="Z64"/>
  <c r="Q118"/>
  <c r="W70"/>
  <c r="T42"/>
  <c r="Z26"/>
  <c r="Q130"/>
  <c r="Q91"/>
  <c r="Q63"/>
  <c r="W41"/>
  <c r="Q25"/>
  <c r="N127"/>
  <c r="T127"/>
  <c r="N123"/>
  <c r="T123"/>
  <c r="T112"/>
  <c r="Z112"/>
  <c r="N105"/>
  <c r="T105"/>
  <c r="W111"/>
  <c r="N95"/>
  <c r="Z86"/>
  <c r="N79"/>
  <c r="N71"/>
  <c r="Z62"/>
  <c r="N55"/>
  <c r="W96"/>
  <c r="W76"/>
  <c r="W56"/>
  <c r="T49"/>
  <c r="T40"/>
  <c r="T32"/>
  <c r="Z24"/>
  <c r="Z16"/>
  <c r="Q121"/>
  <c r="Q100"/>
  <c r="Q89"/>
  <c r="Q69"/>
  <c r="Q61"/>
  <c r="W46"/>
  <c r="W39"/>
  <c r="W31"/>
  <c r="Q23"/>
  <c r="Q15"/>
  <c r="N91" i="16"/>
  <c r="Z76"/>
  <c r="Q52"/>
  <c r="W123"/>
  <c r="N59"/>
  <c r="Q24"/>
  <c r="Q19"/>
  <c r="N101"/>
  <c r="Q83"/>
  <c r="N84"/>
  <c r="Z43"/>
  <c r="N11"/>
  <c r="T123"/>
  <c r="Z109"/>
  <c r="W120"/>
  <c r="W91"/>
  <c r="Z67"/>
  <c r="W59"/>
  <c r="T28"/>
  <c r="T92"/>
  <c r="W76"/>
  <c r="Q43"/>
  <c r="N27"/>
  <c r="W11"/>
  <c r="Z11"/>
  <c r="N125"/>
  <c r="Z123"/>
  <c r="T109"/>
  <c r="W109"/>
  <c r="Q101"/>
  <c r="Z104"/>
  <c r="T91"/>
  <c r="Z83"/>
  <c r="T71"/>
  <c r="Q67"/>
  <c r="T59"/>
  <c r="Q28"/>
  <c r="Q92"/>
  <c r="W84"/>
  <c r="Z84"/>
  <c r="N76"/>
  <c r="T52"/>
  <c r="N43"/>
  <c r="Q27"/>
  <c r="Z27"/>
  <c r="T19"/>
  <c r="Q11"/>
  <c r="W124"/>
  <c r="Z116"/>
  <c r="Z95"/>
  <c r="N51"/>
  <c r="Q116"/>
  <c r="T51"/>
  <c r="N36"/>
  <c r="Z20"/>
  <c r="T121"/>
  <c r="N116"/>
  <c r="Z51"/>
  <c r="Q44"/>
  <c r="Z12"/>
  <c r="N123"/>
  <c r="T128"/>
  <c r="N109"/>
  <c r="T101"/>
  <c r="Z101"/>
  <c r="Z91"/>
  <c r="N83"/>
  <c r="T83"/>
  <c r="N67"/>
  <c r="T67"/>
  <c r="Z59"/>
  <c r="N40"/>
  <c r="N28"/>
  <c r="Z28"/>
  <c r="W92"/>
  <c r="N92"/>
  <c r="Q84"/>
  <c r="Q80"/>
  <c r="Q76"/>
  <c r="Z64"/>
  <c r="W52"/>
  <c r="N52"/>
  <c r="W43"/>
  <c r="N31"/>
  <c r="W27"/>
  <c r="W19"/>
  <c r="N19"/>
  <c r="N126"/>
  <c r="Q127"/>
  <c r="T124"/>
  <c r="W116"/>
  <c r="W108"/>
  <c r="W100"/>
  <c r="W75"/>
  <c r="W36"/>
  <c r="Q20"/>
  <c r="Z68"/>
  <c r="W60"/>
  <c r="T35"/>
  <c r="K133"/>
  <c r="T133" s="1"/>
  <c r="U133" s="1"/>
  <c r="Q124"/>
  <c r="N124"/>
  <c r="Z117"/>
  <c r="T100"/>
  <c r="N75"/>
  <c r="Q48"/>
  <c r="Z36"/>
  <c r="N20"/>
  <c r="T20"/>
  <c r="W68"/>
  <c r="N60"/>
  <c r="T39"/>
  <c r="Q130"/>
  <c r="T117"/>
  <c r="W117"/>
  <c r="N105"/>
  <c r="T112"/>
  <c r="T108"/>
  <c r="Q100"/>
  <c r="N100"/>
  <c r="Z79"/>
  <c r="T75"/>
  <c r="Q63"/>
  <c r="T44"/>
  <c r="T36"/>
  <c r="T32"/>
  <c r="Q16"/>
  <c r="Q12"/>
  <c r="T88"/>
  <c r="Q72"/>
  <c r="N68"/>
  <c r="Q60"/>
  <c r="T56"/>
  <c r="W35"/>
  <c r="W23"/>
  <c r="N127"/>
  <c r="Q121"/>
  <c r="N117"/>
  <c r="Q105"/>
  <c r="W112"/>
  <c r="Q108"/>
  <c r="N108"/>
  <c r="Q95"/>
  <c r="Q79"/>
  <c r="Z75"/>
  <c r="Z63"/>
  <c r="T48"/>
  <c r="N44"/>
  <c r="Z44"/>
  <c r="Q32"/>
  <c r="Z16"/>
  <c r="N12"/>
  <c r="T12"/>
  <c r="Q88"/>
  <c r="T72"/>
  <c r="Q68"/>
  <c r="Q56"/>
  <c r="W39"/>
  <c r="Q35"/>
  <c r="N35"/>
  <c r="T23"/>
  <c r="M126" i="15"/>
  <c r="O126" s="1"/>
  <c r="Y126"/>
  <c r="AA126" s="1"/>
  <c r="Z113" i="16"/>
  <c r="Q104"/>
  <c r="Q87"/>
  <c r="Z55"/>
  <c r="W40"/>
  <c r="N96"/>
  <c r="W64"/>
  <c r="T47"/>
  <c r="Q15"/>
  <c r="W128"/>
  <c r="T113"/>
  <c r="W113"/>
  <c r="T120"/>
  <c r="N104"/>
  <c r="Z87"/>
  <c r="N71"/>
  <c r="W71"/>
  <c r="Q55"/>
  <c r="Z40"/>
  <c r="N24"/>
  <c r="W96"/>
  <c r="Z96"/>
  <c r="T80"/>
  <c r="N64"/>
  <c r="W47"/>
  <c r="Q31"/>
  <c r="Z31"/>
  <c r="T15"/>
  <c r="T119"/>
  <c r="Q128"/>
  <c r="N128"/>
  <c r="N113"/>
  <c r="Q120"/>
  <c r="N120"/>
  <c r="W104"/>
  <c r="N87"/>
  <c r="T87"/>
  <c r="Z71"/>
  <c r="N55"/>
  <c r="T55"/>
  <c r="T40"/>
  <c r="T24"/>
  <c r="Z24"/>
  <c r="Q96"/>
  <c r="W80"/>
  <c r="N80"/>
  <c r="Q64"/>
  <c r="Q47"/>
  <c r="N47"/>
  <c r="W31"/>
  <c r="W15"/>
  <c r="N15"/>
  <c r="Q125"/>
  <c r="Q126"/>
  <c r="Z126"/>
  <c r="T127"/>
  <c r="Z127"/>
  <c r="N121"/>
  <c r="Z121"/>
  <c r="T105"/>
  <c r="Z105"/>
  <c r="Q112"/>
  <c r="N112"/>
  <c r="N95"/>
  <c r="T95"/>
  <c r="N79"/>
  <c r="T79"/>
  <c r="N63"/>
  <c r="T63"/>
  <c r="N48"/>
  <c r="Z48"/>
  <c r="N32"/>
  <c r="Z32"/>
  <c r="N16"/>
  <c r="T16"/>
  <c r="W88"/>
  <c r="N88"/>
  <c r="W72"/>
  <c r="N72"/>
  <c r="W56"/>
  <c r="N56"/>
  <c r="Q39"/>
  <c r="N39"/>
  <c r="Q23"/>
  <c r="N23"/>
  <c r="N130"/>
  <c r="P126" i="15"/>
  <c r="R126" s="1"/>
  <c r="L126"/>
  <c r="W119" i="16"/>
  <c r="Z119"/>
  <c r="W111"/>
  <c r="Z111"/>
  <c r="T111"/>
  <c r="W103"/>
  <c r="Z103"/>
  <c r="T103"/>
  <c r="Z118"/>
  <c r="N118"/>
  <c r="Q118"/>
  <c r="Z110"/>
  <c r="N110"/>
  <c r="Q110"/>
  <c r="Z102"/>
  <c r="N102"/>
  <c r="Q102"/>
  <c r="W93"/>
  <c r="T93"/>
  <c r="N93"/>
  <c r="W85"/>
  <c r="T85"/>
  <c r="N85"/>
  <c r="W77"/>
  <c r="T77"/>
  <c r="N77"/>
  <c r="W69"/>
  <c r="T69"/>
  <c r="N69"/>
  <c r="W61"/>
  <c r="T61"/>
  <c r="N61"/>
  <c r="W53"/>
  <c r="T53"/>
  <c r="N53"/>
  <c r="W46"/>
  <c r="Z46"/>
  <c r="N46"/>
  <c r="W38"/>
  <c r="Z38"/>
  <c r="N38"/>
  <c r="W30"/>
  <c r="Z30"/>
  <c r="N30"/>
  <c r="W22"/>
  <c r="Z22"/>
  <c r="T22"/>
  <c r="W14"/>
  <c r="T14"/>
  <c r="N14"/>
  <c r="Z94"/>
  <c r="N94"/>
  <c r="W94"/>
  <c r="Z86"/>
  <c r="N86"/>
  <c r="W86"/>
  <c r="Z78"/>
  <c r="N78"/>
  <c r="W78"/>
  <c r="Z70"/>
  <c r="N70"/>
  <c r="W70"/>
  <c r="Z62"/>
  <c r="N62"/>
  <c r="W62"/>
  <c r="Z54"/>
  <c r="N54"/>
  <c r="W54"/>
  <c r="Z45"/>
  <c r="N45"/>
  <c r="Q45"/>
  <c r="Z37"/>
  <c r="N37"/>
  <c r="Q37"/>
  <c r="Z29"/>
  <c r="N29"/>
  <c r="Q29"/>
  <c r="Z21"/>
  <c r="N21"/>
  <c r="W21"/>
  <c r="Z13"/>
  <c r="N13"/>
  <c r="W13"/>
  <c r="T125"/>
  <c r="Z125"/>
  <c r="W126"/>
  <c r="N119"/>
  <c r="Q111"/>
  <c r="N103"/>
  <c r="T118"/>
  <c r="W110"/>
  <c r="T102"/>
  <c r="Z93"/>
  <c r="Q85"/>
  <c r="Z77"/>
  <c r="Q69"/>
  <c r="Z61"/>
  <c r="Q53"/>
  <c r="T46"/>
  <c r="Q38"/>
  <c r="T30"/>
  <c r="Q22"/>
  <c r="Z14"/>
  <c r="T94"/>
  <c r="Q86"/>
  <c r="T78"/>
  <c r="Q70"/>
  <c r="T62"/>
  <c r="Q54"/>
  <c r="T45"/>
  <c r="W37"/>
  <c r="T29"/>
  <c r="Q21"/>
  <c r="T13"/>
  <c r="Z122"/>
  <c r="N122"/>
  <c r="Q122"/>
  <c r="W115"/>
  <c r="Z115"/>
  <c r="T115"/>
  <c r="W107"/>
  <c r="Z107"/>
  <c r="T107"/>
  <c r="W99"/>
  <c r="Z99"/>
  <c r="T99"/>
  <c r="Z114"/>
  <c r="N114"/>
  <c r="Q114"/>
  <c r="Z106"/>
  <c r="N106"/>
  <c r="Q106"/>
  <c r="W97"/>
  <c r="T97"/>
  <c r="N97"/>
  <c r="W89"/>
  <c r="T89"/>
  <c r="N89"/>
  <c r="W81"/>
  <c r="T81"/>
  <c r="N81"/>
  <c r="W73"/>
  <c r="T73"/>
  <c r="N73"/>
  <c r="W65"/>
  <c r="T65"/>
  <c r="N65"/>
  <c r="W57"/>
  <c r="T57"/>
  <c r="N57"/>
  <c r="Z50"/>
  <c r="Q50"/>
  <c r="N50"/>
  <c r="W42"/>
  <c r="Z42"/>
  <c r="N42"/>
  <c r="W34"/>
  <c r="Z34"/>
  <c r="N34"/>
  <c r="W26"/>
  <c r="Z26"/>
  <c r="N26"/>
  <c r="W18"/>
  <c r="T18"/>
  <c r="N18"/>
  <c r="Z98"/>
  <c r="N98"/>
  <c r="W98"/>
  <c r="Z90"/>
  <c r="N90"/>
  <c r="W90"/>
  <c r="Z82"/>
  <c r="N82"/>
  <c r="W82"/>
  <c r="Z74"/>
  <c r="N74"/>
  <c r="W74"/>
  <c r="Z66"/>
  <c r="N66"/>
  <c r="W66"/>
  <c r="Z58"/>
  <c r="N58"/>
  <c r="W58"/>
  <c r="Z49"/>
  <c r="N49"/>
  <c r="Q49"/>
  <c r="Z41"/>
  <c r="N41"/>
  <c r="Q41"/>
  <c r="Z33"/>
  <c r="N33"/>
  <c r="Q33"/>
  <c r="Z25"/>
  <c r="N25"/>
  <c r="Q25"/>
  <c r="Z17"/>
  <c r="N17"/>
  <c r="W17"/>
  <c r="W130"/>
  <c r="T130"/>
  <c r="W122"/>
  <c r="Q115"/>
  <c r="N107"/>
  <c r="Q99"/>
  <c r="W114"/>
  <c r="T106"/>
  <c r="Z97"/>
  <c r="Q89"/>
  <c r="Z81"/>
  <c r="Q73"/>
  <c r="Z65"/>
  <c r="Q57"/>
  <c r="W50"/>
  <c r="Q42"/>
  <c r="T34"/>
  <c r="Q26"/>
  <c r="Z18"/>
  <c r="T98"/>
  <c r="Q90"/>
  <c r="T82"/>
  <c r="Q74"/>
  <c r="T66"/>
  <c r="Q58"/>
  <c r="T49"/>
  <c r="W41"/>
  <c r="T33"/>
  <c r="W25"/>
  <c r="T17"/>
  <c r="J11"/>
  <c r="V11" s="1"/>
  <c r="X11" s="1"/>
  <c r="J131" i="15"/>
  <c r="P131" s="1"/>
  <c r="R131" s="1"/>
  <c r="W134" i="17"/>
  <c r="X134" s="1"/>
  <c r="Q134"/>
  <c r="R134" s="1"/>
  <c r="Z134"/>
  <c r="AA134" s="1"/>
  <c r="T134"/>
  <c r="U134" s="1"/>
  <c r="N134"/>
  <c r="O134" s="1"/>
  <c r="L134"/>
  <c r="I13"/>
  <c r="J12"/>
  <c r="M129" i="15"/>
  <c r="V129"/>
  <c r="X129" s="1"/>
  <c r="S129"/>
  <c r="U129" s="1"/>
  <c r="P129"/>
  <c r="R129" s="1"/>
  <c r="L129"/>
  <c r="O123"/>
  <c r="AA123"/>
  <c r="O125"/>
  <c r="AA125"/>
  <c r="O121"/>
  <c r="AA121"/>
  <c r="O127"/>
  <c r="AA127"/>
  <c r="I135" i="16"/>
  <c r="K134"/>
  <c r="I13"/>
  <c r="J12"/>
  <c r="Y11" i="17" l="1"/>
  <c r="AA11" s="1"/>
  <c r="X11"/>
  <c r="J26" i="19"/>
  <c r="I27"/>
  <c r="V25"/>
  <c r="X25" s="1"/>
  <c r="L25"/>
  <c r="Y25"/>
  <c r="AA25" s="1"/>
  <c r="P25"/>
  <c r="R25" s="1"/>
  <c r="S25"/>
  <c r="U25" s="1"/>
  <c r="M25"/>
  <c r="O25" s="1"/>
  <c r="S11" i="17"/>
  <c r="U11" s="1"/>
  <c r="P11"/>
  <c r="R11" s="1"/>
  <c r="Y29" i="20"/>
  <c r="AA29" s="1"/>
  <c r="S29"/>
  <c r="U29" s="1"/>
  <c r="M29"/>
  <c r="O29" s="1"/>
  <c r="V29"/>
  <c r="X29" s="1"/>
  <c r="P29"/>
  <c r="R29" s="1"/>
  <c r="L29"/>
  <c r="I31"/>
  <c r="J30"/>
  <c r="M11" i="17"/>
  <c r="O11" s="1"/>
  <c r="L11"/>
  <c r="K135"/>
  <c r="Q135" s="1"/>
  <c r="R135" s="1"/>
  <c r="Y131" i="15"/>
  <c r="AA131" s="1"/>
  <c r="W133" i="16"/>
  <c r="X133" s="1"/>
  <c r="Z133"/>
  <c r="AA133" s="1"/>
  <c r="N133"/>
  <c r="O133" s="1"/>
  <c r="Q133"/>
  <c r="R133" s="1"/>
  <c r="L133"/>
  <c r="V131" i="15"/>
  <c r="X131" s="1"/>
  <c r="M131"/>
  <c r="O131" s="1"/>
  <c r="S131"/>
  <c r="U131" s="1"/>
  <c r="L131"/>
  <c r="Y11" i="16"/>
  <c r="AA11" s="1"/>
  <c r="S11"/>
  <c r="U11" s="1"/>
  <c r="P11"/>
  <c r="R11" s="1"/>
  <c r="M11"/>
  <c r="O11" s="1"/>
  <c r="L11"/>
  <c r="Y12" i="17"/>
  <c r="AA12" s="1"/>
  <c r="S12"/>
  <c r="U12" s="1"/>
  <c r="M12"/>
  <c r="O12" s="1"/>
  <c r="P12"/>
  <c r="R12" s="1"/>
  <c r="L12"/>
  <c r="V12"/>
  <c r="X12" s="1"/>
  <c r="W135"/>
  <c r="X135" s="1"/>
  <c r="I14"/>
  <c r="J13"/>
  <c r="I137"/>
  <c r="K136"/>
  <c r="AA129" i="15"/>
  <c r="O129"/>
  <c r="W134" i="16"/>
  <c r="X134" s="1"/>
  <c r="Q134"/>
  <c r="R134" s="1"/>
  <c r="N134"/>
  <c r="O134" s="1"/>
  <c r="L134"/>
  <c r="Z134"/>
  <c r="AA134" s="1"/>
  <c r="T134"/>
  <c r="U134" s="1"/>
  <c r="Y12"/>
  <c r="AA12" s="1"/>
  <c r="S12"/>
  <c r="U12" s="1"/>
  <c r="M12"/>
  <c r="O12" s="1"/>
  <c r="P12"/>
  <c r="R12" s="1"/>
  <c r="L12"/>
  <c r="V12"/>
  <c r="X12" s="1"/>
  <c r="I14"/>
  <c r="J13"/>
  <c r="K135"/>
  <c r="I136"/>
  <c r="N96" i="15"/>
  <c r="Q96"/>
  <c r="T96"/>
  <c r="W96"/>
  <c r="Z96"/>
  <c r="N97"/>
  <c r="Q97"/>
  <c r="T97"/>
  <c r="W97"/>
  <c r="Z97"/>
  <c r="N98"/>
  <c r="Q98"/>
  <c r="T98"/>
  <c r="W98"/>
  <c r="Z98"/>
  <c r="N99"/>
  <c r="Q99"/>
  <c r="T99"/>
  <c r="W99"/>
  <c r="Z99"/>
  <c r="N100"/>
  <c r="Q100"/>
  <c r="T100"/>
  <c r="W100"/>
  <c r="Z100"/>
  <c r="N101"/>
  <c r="Q101"/>
  <c r="T101"/>
  <c r="W101"/>
  <c r="Z101"/>
  <c r="N102"/>
  <c r="Q102"/>
  <c r="T102"/>
  <c r="W102"/>
  <c r="Z102"/>
  <c r="N103"/>
  <c r="Q103"/>
  <c r="T103"/>
  <c r="W103"/>
  <c r="Z103"/>
  <c r="N104"/>
  <c r="Q104"/>
  <c r="T104"/>
  <c r="W104"/>
  <c r="Z104"/>
  <c r="N105"/>
  <c r="Q105"/>
  <c r="T105"/>
  <c r="W105"/>
  <c r="Z105"/>
  <c r="N106"/>
  <c r="Q106"/>
  <c r="T106"/>
  <c r="W106"/>
  <c r="Z106"/>
  <c r="N107"/>
  <c r="Q107"/>
  <c r="T107"/>
  <c r="W107"/>
  <c r="Z107"/>
  <c r="D96"/>
  <c r="D97"/>
  <c r="D98"/>
  <c r="D99"/>
  <c r="D100"/>
  <c r="D101"/>
  <c r="D102"/>
  <c r="D103"/>
  <c r="D104"/>
  <c r="D105"/>
  <c r="D106"/>
  <c r="D107"/>
  <c r="D108"/>
  <c r="V26" i="19" l="1"/>
  <c r="X26" s="1"/>
  <c r="L26"/>
  <c r="M26"/>
  <c r="O26" s="1"/>
  <c r="P26"/>
  <c r="R26" s="1"/>
  <c r="Y26"/>
  <c r="AA26" s="1"/>
  <c r="S26"/>
  <c r="U26" s="1"/>
  <c r="J27"/>
  <c r="I28"/>
  <c r="V30" i="20"/>
  <c r="X30" s="1"/>
  <c r="P30"/>
  <c r="R30" s="1"/>
  <c r="L30"/>
  <c r="Y30"/>
  <c r="AA30" s="1"/>
  <c r="S30"/>
  <c r="U30" s="1"/>
  <c r="M30"/>
  <c r="O30" s="1"/>
  <c r="I32"/>
  <c r="J31"/>
  <c r="Z135" i="17"/>
  <c r="AA135" s="1"/>
  <c r="N135"/>
  <c r="O135" s="1"/>
  <c r="T135"/>
  <c r="U135" s="1"/>
  <c r="L135"/>
  <c r="E96" i="15"/>
  <c r="E97" i="10"/>
  <c r="G97" s="1"/>
  <c r="H97" s="1"/>
  <c r="E100" i="15"/>
  <c r="E101" i="10"/>
  <c r="G101" s="1"/>
  <c r="H101" s="1"/>
  <c r="E104" i="15"/>
  <c r="E97"/>
  <c r="G97" s="1"/>
  <c r="H97" s="1"/>
  <c r="E99"/>
  <c r="I99" s="1"/>
  <c r="E101"/>
  <c r="G101" s="1"/>
  <c r="H101" s="1"/>
  <c r="E103"/>
  <c r="I103" s="1"/>
  <c r="E105"/>
  <c r="G105" s="1"/>
  <c r="H105" s="1"/>
  <c r="Z136" i="17"/>
  <c r="AA136" s="1"/>
  <c r="T136"/>
  <c r="U136" s="1"/>
  <c r="N136"/>
  <c r="O136" s="1"/>
  <c r="L136"/>
  <c r="W136"/>
  <c r="X136" s="1"/>
  <c r="Q136"/>
  <c r="R136" s="1"/>
  <c r="V13"/>
  <c r="X13" s="1"/>
  <c r="P13"/>
  <c r="R13" s="1"/>
  <c r="L13"/>
  <c r="Y13"/>
  <c r="AA13" s="1"/>
  <c r="M13"/>
  <c r="O13" s="1"/>
  <c r="S13"/>
  <c r="U13" s="1"/>
  <c r="I138"/>
  <c r="K137"/>
  <c r="I15"/>
  <c r="J14"/>
  <c r="K136" i="16"/>
  <c r="I137"/>
  <c r="V13"/>
  <c r="X13" s="1"/>
  <c r="P13"/>
  <c r="R13" s="1"/>
  <c r="L13"/>
  <c r="Y13"/>
  <c r="AA13" s="1"/>
  <c r="M13"/>
  <c r="O13" s="1"/>
  <c r="S13"/>
  <c r="U13" s="1"/>
  <c r="W135"/>
  <c r="X135" s="1"/>
  <c r="Q135"/>
  <c r="R135" s="1"/>
  <c r="Z135"/>
  <c r="AA135" s="1"/>
  <c r="T135"/>
  <c r="U135" s="1"/>
  <c r="N135"/>
  <c r="O135" s="1"/>
  <c r="L135"/>
  <c r="I15"/>
  <c r="J14"/>
  <c r="E98" i="15"/>
  <c r="G98" s="1"/>
  <c r="H98" s="1"/>
  <c r="E103" i="10"/>
  <c r="G103" s="1"/>
  <c r="H103" s="1"/>
  <c r="E98"/>
  <c r="G98" s="1"/>
  <c r="H98" s="1"/>
  <c r="E102"/>
  <c r="G102" s="1"/>
  <c r="H102" s="1"/>
  <c r="E95"/>
  <c r="G95" s="1"/>
  <c r="H95" s="1"/>
  <c r="E102" i="15"/>
  <c r="I102" s="1"/>
  <c r="E106"/>
  <c r="I106" s="1"/>
  <c r="G96"/>
  <c r="H96" s="1"/>
  <c r="I96"/>
  <c r="G100"/>
  <c r="H100" s="1"/>
  <c r="I100"/>
  <c r="G104"/>
  <c r="H104" s="1"/>
  <c r="I104"/>
  <c r="I97"/>
  <c r="G103"/>
  <c r="H103" s="1"/>
  <c r="J103" s="1"/>
  <c r="Y103" s="1"/>
  <c r="E105" i="10"/>
  <c r="G105" s="1"/>
  <c r="H105" s="1"/>
  <c r="E99"/>
  <c r="G99" s="1"/>
  <c r="H99" s="1"/>
  <c r="E104"/>
  <c r="G104" s="1"/>
  <c r="H104" s="1"/>
  <c r="E100"/>
  <c r="G100" s="1"/>
  <c r="H100" s="1"/>
  <c r="E96"/>
  <c r="G96" s="1"/>
  <c r="H96" s="1"/>
  <c r="J28" i="19" l="1"/>
  <c r="I29"/>
  <c r="V27"/>
  <c r="X27" s="1"/>
  <c r="L27"/>
  <c r="Y27"/>
  <c r="AA27" s="1"/>
  <c r="P27"/>
  <c r="R27" s="1"/>
  <c r="S27"/>
  <c r="U27" s="1"/>
  <c r="M27"/>
  <c r="O27" s="1"/>
  <c r="Y31" i="20"/>
  <c r="AA31" s="1"/>
  <c r="S31"/>
  <c r="U31" s="1"/>
  <c r="M31"/>
  <c r="O31" s="1"/>
  <c r="V31"/>
  <c r="X31" s="1"/>
  <c r="P31"/>
  <c r="R31" s="1"/>
  <c r="L31"/>
  <c r="I33"/>
  <c r="J32"/>
  <c r="I105" i="15"/>
  <c r="G102"/>
  <c r="H102" s="1"/>
  <c r="J102" s="1"/>
  <c r="I101"/>
  <c r="J101" s="1"/>
  <c r="Y101" s="1"/>
  <c r="G99"/>
  <c r="H99" s="1"/>
  <c r="J99" s="1"/>
  <c r="Y99" s="1"/>
  <c r="Y14" i="17"/>
  <c r="AA14" s="1"/>
  <c r="S14"/>
  <c r="U14" s="1"/>
  <c r="M14"/>
  <c r="O14" s="1"/>
  <c r="P14"/>
  <c r="R14" s="1"/>
  <c r="L14"/>
  <c r="V14"/>
  <c r="X14" s="1"/>
  <c r="W137"/>
  <c r="X137" s="1"/>
  <c r="Q137"/>
  <c r="R137" s="1"/>
  <c r="Z137"/>
  <c r="AA137" s="1"/>
  <c r="T137"/>
  <c r="U137" s="1"/>
  <c r="N137"/>
  <c r="O137" s="1"/>
  <c r="L137"/>
  <c r="I16"/>
  <c r="J15"/>
  <c r="I139"/>
  <c r="K138"/>
  <c r="G106" i="15"/>
  <c r="H106" s="1"/>
  <c r="Y14" i="16"/>
  <c r="AA14" s="1"/>
  <c r="S14"/>
  <c r="U14" s="1"/>
  <c r="M14"/>
  <c r="O14" s="1"/>
  <c r="P14"/>
  <c r="R14" s="1"/>
  <c r="L14"/>
  <c r="V14"/>
  <c r="X14" s="1"/>
  <c r="K137"/>
  <c r="I138"/>
  <c r="I16"/>
  <c r="J15"/>
  <c r="W136"/>
  <c r="X136" s="1"/>
  <c r="Q136"/>
  <c r="R136" s="1"/>
  <c r="Z136"/>
  <c r="AA136" s="1"/>
  <c r="T136"/>
  <c r="U136" s="1"/>
  <c r="N136"/>
  <c r="O136" s="1"/>
  <c r="L136"/>
  <c r="I98" i="15"/>
  <c r="J98" s="1"/>
  <c r="P103"/>
  <c r="R103" s="1"/>
  <c r="L103"/>
  <c r="S103"/>
  <c r="U103" s="1"/>
  <c r="V103"/>
  <c r="X103" s="1"/>
  <c r="J106"/>
  <c r="J104"/>
  <c r="J100"/>
  <c r="Y100" s="1"/>
  <c r="J96"/>
  <c r="S96" s="1"/>
  <c r="U96" s="1"/>
  <c r="E107"/>
  <c r="E106" i="10"/>
  <c r="G106" s="1"/>
  <c r="H106" s="1"/>
  <c r="M103" i="15"/>
  <c r="AA103" s="1"/>
  <c r="J105"/>
  <c r="Y105" s="1"/>
  <c r="J97"/>
  <c r="Y97" s="1"/>
  <c r="I30" i="19" l="1"/>
  <c r="J29"/>
  <c r="P28"/>
  <c r="R28" s="1"/>
  <c r="Y28"/>
  <c r="AA28" s="1"/>
  <c r="S28"/>
  <c r="U28" s="1"/>
  <c r="V28"/>
  <c r="X28" s="1"/>
  <c r="L28"/>
  <c r="M28"/>
  <c r="O28" s="1"/>
  <c r="V32" i="20"/>
  <c r="X32" s="1"/>
  <c r="P32"/>
  <c r="R32" s="1"/>
  <c r="L32"/>
  <c r="Y32"/>
  <c r="AA32" s="1"/>
  <c r="S32"/>
  <c r="U32" s="1"/>
  <c r="M32"/>
  <c r="O32" s="1"/>
  <c r="I34"/>
  <c r="J33"/>
  <c r="M99" i="15"/>
  <c r="AA99" s="1"/>
  <c r="V100"/>
  <c r="X100" s="1"/>
  <c r="V99"/>
  <c r="X99" s="1"/>
  <c r="S99"/>
  <c r="U99" s="1"/>
  <c r="L99"/>
  <c r="P99"/>
  <c r="R99" s="1"/>
  <c r="S106"/>
  <c r="U106" s="1"/>
  <c r="Y106"/>
  <c r="V102"/>
  <c r="X102" s="1"/>
  <c r="Y102"/>
  <c r="V96"/>
  <c r="X96" s="1"/>
  <c r="Y96"/>
  <c r="S104"/>
  <c r="U104" s="1"/>
  <c r="Y104"/>
  <c r="V98"/>
  <c r="X98" s="1"/>
  <c r="Y98"/>
  <c r="Z138" i="17"/>
  <c r="AA138" s="1"/>
  <c r="T138"/>
  <c r="U138" s="1"/>
  <c r="N138"/>
  <c r="O138" s="1"/>
  <c r="L138"/>
  <c r="W138"/>
  <c r="X138" s="1"/>
  <c r="Q138"/>
  <c r="R138" s="1"/>
  <c r="V15"/>
  <c r="X15" s="1"/>
  <c r="P15"/>
  <c r="R15" s="1"/>
  <c r="L15"/>
  <c r="Y15"/>
  <c r="AA15" s="1"/>
  <c r="M15"/>
  <c r="O15" s="1"/>
  <c r="S15"/>
  <c r="U15" s="1"/>
  <c r="I140"/>
  <c r="K139"/>
  <c r="I17"/>
  <c r="J16"/>
  <c r="V15" i="16"/>
  <c r="X15" s="1"/>
  <c r="P15"/>
  <c r="R15" s="1"/>
  <c r="L15"/>
  <c r="Y15"/>
  <c r="AA15" s="1"/>
  <c r="M15"/>
  <c r="O15" s="1"/>
  <c r="S15"/>
  <c r="U15" s="1"/>
  <c r="K138"/>
  <c r="I139"/>
  <c r="I17"/>
  <c r="J16"/>
  <c r="W137"/>
  <c r="X137" s="1"/>
  <c r="Q137"/>
  <c r="R137" s="1"/>
  <c r="Z137"/>
  <c r="AA137" s="1"/>
  <c r="T137"/>
  <c r="U137" s="1"/>
  <c r="N137"/>
  <c r="O137" s="1"/>
  <c r="L137"/>
  <c r="O103" i="15"/>
  <c r="V104"/>
  <c r="X104" s="1"/>
  <c r="S98"/>
  <c r="U98" s="1"/>
  <c r="L100"/>
  <c r="M100"/>
  <c r="P100"/>
  <c r="R100" s="1"/>
  <c r="L106"/>
  <c r="P106"/>
  <c r="R106" s="1"/>
  <c r="M106"/>
  <c r="L102"/>
  <c r="M102"/>
  <c r="P102"/>
  <c r="R102" s="1"/>
  <c r="V106"/>
  <c r="X106" s="1"/>
  <c r="S102"/>
  <c r="U102" s="1"/>
  <c r="S100"/>
  <c r="U100" s="1"/>
  <c r="L96"/>
  <c r="M96"/>
  <c r="P96"/>
  <c r="R96" s="1"/>
  <c r="L104"/>
  <c r="P104"/>
  <c r="R104" s="1"/>
  <c r="M104"/>
  <c r="L98"/>
  <c r="M98"/>
  <c r="P98"/>
  <c r="R98" s="1"/>
  <c r="P101"/>
  <c r="R101" s="1"/>
  <c r="M101"/>
  <c r="L101"/>
  <c r="V101"/>
  <c r="X101" s="1"/>
  <c r="S101"/>
  <c r="U101" s="1"/>
  <c r="I107"/>
  <c r="G107"/>
  <c r="H107" s="1"/>
  <c r="P97"/>
  <c r="R97" s="1"/>
  <c r="M97"/>
  <c r="L97"/>
  <c r="V97"/>
  <c r="X97" s="1"/>
  <c r="S97"/>
  <c r="U97" s="1"/>
  <c r="P105"/>
  <c r="R105" s="1"/>
  <c r="M105"/>
  <c r="L105"/>
  <c r="V105"/>
  <c r="X105" s="1"/>
  <c r="S105"/>
  <c r="U105" s="1"/>
  <c r="O99" l="1"/>
  <c r="P29" i="19"/>
  <c r="R29" s="1"/>
  <c r="S29"/>
  <c r="U29" s="1"/>
  <c r="M29"/>
  <c r="O29" s="1"/>
  <c r="V29"/>
  <c r="X29" s="1"/>
  <c r="L29"/>
  <c r="Y29"/>
  <c r="AA29" s="1"/>
  <c r="I31"/>
  <c r="J30"/>
  <c r="Y33" i="20"/>
  <c r="AA33" s="1"/>
  <c r="S33"/>
  <c r="U33" s="1"/>
  <c r="M33"/>
  <c r="O33" s="1"/>
  <c r="V33"/>
  <c r="X33" s="1"/>
  <c r="P33"/>
  <c r="R33" s="1"/>
  <c r="L33"/>
  <c r="I35"/>
  <c r="J34"/>
  <c r="Y16" i="17"/>
  <c r="AA16" s="1"/>
  <c r="S16"/>
  <c r="U16" s="1"/>
  <c r="M16"/>
  <c r="O16" s="1"/>
  <c r="P16"/>
  <c r="R16" s="1"/>
  <c r="L16"/>
  <c r="V16"/>
  <c r="X16" s="1"/>
  <c r="W139"/>
  <c r="X139" s="1"/>
  <c r="Q139"/>
  <c r="R139" s="1"/>
  <c r="Z139"/>
  <c r="AA139" s="1"/>
  <c r="T139"/>
  <c r="U139" s="1"/>
  <c r="N139"/>
  <c r="O139" s="1"/>
  <c r="L139"/>
  <c r="I18"/>
  <c r="J17"/>
  <c r="I141"/>
  <c r="K140"/>
  <c r="Y16" i="16"/>
  <c r="AA16" s="1"/>
  <c r="S16"/>
  <c r="U16" s="1"/>
  <c r="M16"/>
  <c r="O16" s="1"/>
  <c r="P16"/>
  <c r="R16" s="1"/>
  <c r="L16"/>
  <c r="V16"/>
  <c r="X16" s="1"/>
  <c r="K139"/>
  <c r="I140"/>
  <c r="I18"/>
  <c r="J17"/>
  <c r="W138"/>
  <c r="X138" s="1"/>
  <c r="Q138"/>
  <c r="R138" s="1"/>
  <c r="Z138"/>
  <c r="AA138" s="1"/>
  <c r="T138"/>
  <c r="U138" s="1"/>
  <c r="N138"/>
  <c r="O138" s="1"/>
  <c r="L138"/>
  <c r="J107" i="15"/>
  <c r="AA98"/>
  <c r="O98"/>
  <c r="O104"/>
  <c r="AA104"/>
  <c r="O96"/>
  <c r="AA96"/>
  <c r="O102"/>
  <c r="AA102"/>
  <c r="AA106"/>
  <c r="O106"/>
  <c r="O100"/>
  <c r="AA100"/>
  <c r="AA105"/>
  <c r="O105"/>
  <c r="AA101"/>
  <c r="O101"/>
  <c r="AA97"/>
  <c r="O97"/>
  <c r="V30" i="19" l="1"/>
  <c r="X30" s="1"/>
  <c r="L30"/>
  <c r="M30"/>
  <c r="O30" s="1"/>
  <c r="P30"/>
  <c r="R30" s="1"/>
  <c r="Y30"/>
  <c r="AA30" s="1"/>
  <c r="S30"/>
  <c r="U30" s="1"/>
  <c r="J31"/>
  <c r="I32"/>
  <c r="V34" i="20"/>
  <c r="X34" s="1"/>
  <c r="P34"/>
  <c r="R34" s="1"/>
  <c r="L34"/>
  <c r="Y34"/>
  <c r="AA34" s="1"/>
  <c r="S34"/>
  <c r="U34" s="1"/>
  <c r="M34"/>
  <c r="O34" s="1"/>
  <c r="I36"/>
  <c r="J35"/>
  <c r="P107" i="15"/>
  <c r="R107" s="1"/>
  <c r="Y107"/>
  <c r="Z140" i="17"/>
  <c r="AA140" s="1"/>
  <c r="T140"/>
  <c r="U140" s="1"/>
  <c r="N140"/>
  <c r="O140" s="1"/>
  <c r="L140"/>
  <c r="W140"/>
  <c r="X140" s="1"/>
  <c r="Q140"/>
  <c r="R140" s="1"/>
  <c r="V17"/>
  <c r="X17" s="1"/>
  <c r="P17"/>
  <c r="R17" s="1"/>
  <c r="L17"/>
  <c r="Y17"/>
  <c r="AA17" s="1"/>
  <c r="M17"/>
  <c r="O17" s="1"/>
  <c r="S17"/>
  <c r="U17" s="1"/>
  <c r="I142"/>
  <c r="K141"/>
  <c r="I19"/>
  <c r="J18"/>
  <c r="V17" i="16"/>
  <c r="X17" s="1"/>
  <c r="P17"/>
  <c r="R17" s="1"/>
  <c r="L17"/>
  <c r="Y17"/>
  <c r="AA17" s="1"/>
  <c r="M17"/>
  <c r="O17" s="1"/>
  <c r="S17"/>
  <c r="U17" s="1"/>
  <c r="K140"/>
  <c r="I141"/>
  <c r="I19"/>
  <c r="J18"/>
  <c r="W139"/>
  <c r="X139" s="1"/>
  <c r="Q139"/>
  <c r="R139" s="1"/>
  <c r="Z139"/>
  <c r="AA139" s="1"/>
  <c r="T139"/>
  <c r="U139" s="1"/>
  <c r="N139"/>
  <c r="O139" s="1"/>
  <c r="L139"/>
  <c r="V107" i="15"/>
  <c r="X107" s="1"/>
  <c r="M107"/>
  <c r="AA107" s="1"/>
  <c r="S107"/>
  <c r="U107" s="1"/>
  <c r="L107"/>
  <c r="I33" i="19" l="1"/>
  <c r="J32"/>
  <c r="V31"/>
  <c r="X31" s="1"/>
  <c r="Y31"/>
  <c r="AA31" s="1"/>
  <c r="P31"/>
  <c r="R31" s="1"/>
  <c r="S31"/>
  <c r="U31" s="1"/>
  <c r="M31"/>
  <c r="O31" s="1"/>
  <c r="L31"/>
  <c r="Y35" i="20"/>
  <c r="AA35" s="1"/>
  <c r="S35"/>
  <c r="U35" s="1"/>
  <c r="M35"/>
  <c r="O35" s="1"/>
  <c r="V35"/>
  <c r="X35" s="1"/>
  <c r="P35"/>
  <c r="R35" s="1"/>
  <c r="L35"/>
  <c r="I37"/>
  <c r="J36"/>
  <c r="Y18" i="17"/>
  <c r="AA18" s="1"/>
  <c r="S18"/>
  <c r="U18" s="1"/>
  <c r="M18"/>
  <c r="O18" s="1"/>
  <c r="P18"/>
  <c r="R18" s="1"/>
  <c r="L18"/>
  <c r="V18"/>
  <c r="X18" s="1"/>
  <c r="W141"/>
  <c r="X141" s="1"/>
  <c r="Q141"/>
  <c r="R141" s="1"/>
  <c r="Z141"/>
  <c r="AA141" s="1"/>
  <c r="T141"/>
  <c r="U141" s="1"/>
  <c r="N141"/>
  <c r="O141" s="1"/>
  <c r="L141"/>
  <c r="I20"/>
  <c r="J19"/>
  <c r="I143"/>
  <c r="K142"/>
  <c r="Y18" i="16"/>
  <c r="AA18" s="1"/>
  <c r="S18"/>
  <c r="U18" s="1"/>
  <c r="M18"/>
  <c r="O18" s="1"/>
  <c r="P18"/>
  <c r="R18" s="1"/>
  <c r="L18"/>
  <c r="V18"/>
  <c r="X18" s="1"/>
  <c r="K141"/>
  <c r="I142"/>
  <c r="I20"/>
  <c r="J19"/>
  <c r="W140"/>
  <c r="X140" s="1"/>
  <c r="Q140"/>
  <c r="R140" s="1"/>
  <c r="Z140"/>
  <c r="AA140" s="1"/>
  <c r="T140"/>
  <c r="U140" s="1"/>
  <c r="N140"/>
  <c r="O140" s="1"/>
  <c r="L140"/>
  <c r="O107" i="15"/>
  <c r="E95" i="9"/>
  <c r="E96"/>
  <c r="E97"/>
  <c r="E98"/>
  <c r="E99"/>
  <c r="E100"/>
  <c r="E101"/>
  <c r="E102"/>
  <c r="E103"/>
  <c r="E104"/>
  <c r="E105"/>
  <c r="E106"/>
  <c r="V32" i="19" l="1"/>
  <c r="X32" s="1"/>
  <c r="L32"/>
  <c r="M32"/>
  <c r="O32" s="1"/>
  <c r="P32"/>
  <c r="R32" s="1"/>
  <c r="Y32"/>
  <c r="AA32" s="1"/>
  <c r="S32"/>
  <c r="U32" s="1"/>
  <c r="J33"/>
  <c r="I34"/>
  <c r="V36" i="20"/>
  <c r="X36" s="1"/>
  <c r="P36"/>
  <c r="R36" s="1"/>
  <c r="L36"/>
  <c r="Y36"/>
  <c r="AA36" s="1"/>
  <c r="S36"/>
  <c r="U36" s="1"/>
  <c r="M36"/>
  <c r="O36" s="1"/>
  <c r="I38"/>
  <c r="J37"/>
  <c r="G106" i="9"/>
  <c r="H106" s="1"/>
  <c r="G105"/>
  <c r="H105" s="1"/>
  <c r="G103"/>
  <c r="H103" s="1"/>
  <c r="G101"/>
  <c r="H101" s="1"/>
  <c r="G99"/>
  <c r="H99" s="1"/>
  <c r="G97"/>
  <c r="H97" s="1"/>
  <c r="G95"/>
  <c r="H95" s="1"/>
  <c r="G104"/>
  <c r="H104" s="1"/>
  <c r="G102"/>
  <c r="H102" s="1"/>
  <c r="G100"/>
  <c r="H100" s="1"/>
  <c r="G98"/>
  <c r="H98" s="1"/>
  <c r="G96"/>
  <c r="H96" s="1"/>
  <c r="Z142" i="17"/>
  <c r="AA142" s="1"/>
  <c r="T142"/>
  <c r="U142" s="1"/>
  <c r="N142"/>
  <c r="O142" s="1"/>
  <c r="L142"/>
  <c r="W142"/>
  <c r="X142" s="1"/>
  <c r="Q142"/>
  <c r="R142" s="1"/>
  <c r="V19"/>
  <c r="X19" s="1"/>
  <c r="P19"/>
  <c r="R19" s="1"/>
  <c r="L19"/>
  <c r="Y19"/>
  <c r="AA19" s="1"/>
  <c r="M19"/>
  <c r="O19" s="1"/>
  <c r="S19"/>
  <c r="U19" s="1"/>
  <c r="I144"/>
  <c r="K143"/>
  <c r="I21"/>
  <c r="J20"/>
  <c r="V19" i="16"/>
  <c r="X19" s="1"/>
  <c r="P19"/>
  <c r="R19" s="1"/>
  <c r="L19"/>
  <c r="Y19"/>
  <c r="AA19" s="1"/>
  <c r="M19"/>
  <c r="O19" s="1"/>
  <c r="S19"/>
  <c r="U19" s="1"/>
  <c r="K142"/>
  <c r="I143"/>
  <c r="I21"/>
  <c r="J20"/>
  <c r="W141"/>
  <c r="X141" s="1"/>
  <c r="Q141"/>
  <c r="R141" s="1"/>
  <c r="Z141"/>
  <c r="AA141" s="1"/>
  <c r="T141"/>
  <c r="U141" s="1"/>
  <c r="N141"/>
  <c r="O141" s="1"/>
  <c r="L141"/>
  <c r="E107" i="9"/>
  <c r="J34" i="19" l="1"/>
  <c r="I35"/>
  <c r="L33"/>
  <c r="P33"/>
  <c r="R33" s="1"/>
  <c r="S33"/>
  <c r="U33" s="1"/>
  <c r="M33"/>
  <c r="O33" s="1"/>
  <c r="V33"/>
  <c r="X33" s="1"/>
  <c r="Y33"/>
  <c r="AA33" s="1"/>
  <c r="Y37" i="20"/>
  <c r="AA37" s="1"/>
  <c r="S37"/>
  <c r="U37" s="1"/>
  <c r="M37"/>
  <c r="O37" s="1"/>
  <c r="V37"/>
  <c r="X37" s="1"/>
  <c r="P37"/>
  <c r="R37" s="1"/>
  <c r="L37"/>
  <c r="I39"/>
  <c r="J38"/>
  <c r="G107" i="9"/>
  <c r="H107" s="1"/>
  <c r="Y20" i="17"/>
  <c r="AA20" s="1"/>
  <c r="S20"/>
  <c r="U20" s="1"/>
  <c r="M20"/>
  <c r="O20" s="1"/>
  <c r="P20"/>
  <c r="R20" s="1"/>
  <c r="L20"/>
  <c r="V20"/>
  <c r="X20" s="1"/>
  <c r="W143"/>
  <c r="X143" s="1"/>
  <c r="Q143"/>
  <c r="R143" s="1"/>
  <c r="Z143"/>
  <c r="AA143" s="1"/>
  <c r="T143"/>
  <c r="U143" s="1"/>
  <c r="N143"/>
  <c r="O143" s="1"/>
  <c r="L143"/>
  <c r="I22"/>
  <c r="J21"/>
  <c r="I145"/>
  <c r="K145" s="1"/>
  <c r="K144"/>
  <c r="Y20" i="16"/>
  <c r="AA20" s="1"/>
  <c r="S20"/>
  <c r="U20" s="1"/>
  <c r="M20"/>
  <c r="O20" s="1"/>
  <c r="P20"/>
  <c r="R20" s="1"/>
  <c r="L20"/>
  <c r="V20"/>
  <c r="X20" s="1"/>
  <c r="I144"/>
  <c r="K144" s="1"/>
  <c r="K143"/>
  <c r="I22"/>
  <c r="J21"/>
  <c r="W142"/>
  <c r="X142" s="1"/>
  <c r="Q142"/>
  <c r="R142" s="1"/>
  <c r="Z142"/>
  <c r="AA142" s="1"/>
  <c r="T142"/>
  <c r="U142" s="1"/>
  <c r="N142"/>
  <c r="O142" s="1"/>
  <c r="L142"/>
  <c r="J35" i="19" l="1"/>
  <c r="I36"/>
  <c r="L34"/>
  <c r="P34"/>
  <c r="R34" s="1"/>
  <c r="Y34"/>
  <c r="AA34" s="1"/>
  <c r="S34"/>
  <c r="U34" s="1"/>
  <c r="V34"/>
  <c r="X34" s="1"/>
  <c r="M34"/>
  <c r="O34" s="1"/>
  <c r="V38" i="20"/>
  <c r="X38" s="1"/>
  <c r="P38"/>
  <c r="R38" s="1"/>
  <c r="L38"/>
  <c r="Y38"/>
  <c r="AA38" s="1"/>
  <c r="S38"/>
  <c r="U38" s="1"/>
  <c r="M38"/>
  <c r="O38" s="1"/>
  <c r="I40"/>
  <c r="J39"/>
  <c r="Z144" i="17"/>
  <c r="AA144" s="1"/>
  <c r="T144"/>
  <c r="U144" s="1"/>
  <c r="N144"/>
  <c r="O144" s="1"/>
  <c r="L144"/>
  <c r="W144"/>
  <c r="X144" s="1"/>
  <c r="Q144"/>
  <c r="R144" s="1"/>
  <c r="V21"/>
  <c r="X21" s="1"/>
  <c r="P21"/>
  <c r="R21" s="1"/>
  <c r="L21"/>
  <c r="Y21"/>
  <c r="AA21" s="1"/>
  <c r="M21"/>
  <c r="O21" s="1"/>
  <c r="S21"/>
  <c r="U21" s="1"/>
  <c r="W145"/>
  <c r="X145" s="1"/>
  <c r="Q145"/>
  <c r="R145" s="1"/>
  <c r="Z145"/>
  <c r="AA145" s="1"/>
  <c r="T145"/>
  <c r="U145" s="1"/>
  <c r="N145"/>
  <c r="O145" s="1"/>
  <c r="L145"/>
  <c r="I23"/>
  <c r="J22"/>
  <c r="V21" i="16"/>
  <c r="X21" s="1"/>
  <c r="P21"/>
  <c r="R21" s="1"/>
  <c r="L21"/>
  <c r="Y21"/>
  <c r="AA21" s="1"/>
  <c r="M21"/>
  <c r="O21" s="1"/>
  <c r="S21"/>
  <c r="U21" s="1"/>
  <c r="W143"/>
  <c r="X143" s="1"/>
  <c r="Q143"/>
  <c r="R143" s="1"/>
  <c r="Z143"/>
  <c r="AA143" s="1"/>
  <c r="T143"/>
  <c r="U143" s="1"/>
  <c r="N143"/>
  <c r="O143" s="1"/>
  <c r="L143"/>
  <c r="J22"/>
  <c r="I23"/>
  <c r="Z144"/>
  <c r="AA144" s="1"/>
  <c r="T144"/>
  <c r="U144" s="1"/>
  <c r="N144"/>
  <c r="O144" s="1"/>
  <c r="L144"/>
  <c r="W144"/>
  <c r="X144" s="1"/>
  <c r="Q144"/>
  <c r="R144" s="1"/>
  <c r="J36" i="19" l="1"/>
  <c r="I37"/>
  <c r="V35"/>
  <c r="X35" s="1"/>
  <c r="L35"/>
  <c r="Y35"/>
  <c r="AA35" s="1"/>
  <c r="P35"/>
  <c r="R35" s="1"/>
  <c r="S35"/>
  <c r="U35" s="1"/>
  <c r="M35"/>
  <c r="O35" s="1"/>
  <c r="Y39" i="20"/>
  <c r="AA39" s="1"/>
  <c r="S39"/>
  <c r="U39" s="1"/>
  <c r="M39"/>
  <c r="O39" s="1"/>
  <c r="V39"/>
  <c r="X39" s="1"/>
  <c r="P39"/>
  <c r="R39" s="1"/>
  <c r="L39"/>
  <c r="I41"/>
  <c r="J40"/>
  <c r="Y22" i="17"/>
  <c r="AA22" s="1"/>
  <c r="S22"/>
  <c r="U22" s="1"/>
  <c r="M22"/>
  <c r="O22" s="1"/>
  <c r="P22"/>
  <c r="R22" s="1"/>
  <c r="L22"/>
  <c r="V22"/>
  <c r="X22" s="1"/>
  <c r="I24"/>
  <c r="J23"/>
  <c r="I24" i="16"/>
  <c r="J23"/>
  <c r="Y22"/>
  <c r="AA22" s="1"/>
  <c r="S22"/>
  <c r="U22" s="1"/>
  <c r="M22"/>
  <c r="O22" s="1"/>
  <c r="V22"/>
  <c r="X22" s="1"/>
  <c r="P22"/>
  <c r="R22" s="1"/>
  <c r="L22"/>
  <c r="Y145" i="10"/>
  <c r="Y144"/>
  <c r="Y143"/>
  <c r="Y142"/>
  <c r="Y141"/>
  <c r="Y140"/>
  <c r="Y139"/>
  <c r="Y138"/>
  <c r="Y137"/>
  <c r="Y136"/>
  <c r="Y135"/>
  <c r="Y134"/>
  <c r="V36" i="19" l="1"/>
  <c r="X36" s="1"/>
  <c r="L36"/>
  <c r="M36"/>
  <c r="O36" s="1"/>
  <c r="P36"/>
  <c r="R36" s="1"/>
  <c r="Y36"/>
  <c r="AA36" s="1"/>
  <c r="S36"/>
  <c r="U36" s="1"/>
  <c r="J37"/>
  <c r="I38"/>
  <c r="V40" i="20"/>
  <c r="X40" s="1"/>
  <c r="P40"/>
  <c r="R40" s="1"/>
  <c r="L40"/>
  <c r="Y40"/>
  <c r="AA40" s="1"/>
  <c r="S40"/>
  <c r="U40" s="1"/>
  <c r="M40"/>
  <c r="O40" s="1"/>
  <c r="I42"/>
  <c r="J41"/>
  <c r="V23" i="17"/>
  <c r="X23" s="1"/>
  <c r="P23"/>
  <c r="R23" s="1"/>
  <c r="L23"/>
  <c r="Y23"/>
  <c r="AA23" s="1"/>
  <c r="M23"/>
  <c r="O23" s="1"/>
  <c r="S23"/>
  <c r="U23" s="1"/>
  <c r="I25"/>
  <c r="J24"/>
  <c r="V23" i="16"/>
  <c r="X23" s="1"/>
  <c r="P23"/>
  <c r="R23" s="1"/>
  <c r="L23"/>
  <c r="S23"/>
  <c r="U23" s="1"/>
  <c r="Y23"/>
  <c r="AA23" s="1"/>
  <c r="M23"/>
  <c r="O23" s="1"/>
  <c r="J24"/>
  <c r="I25"/>
  <c r="N137" i="15"/>
  <c r="Q137"/>
  <c r="T137"/>
  <c r="W137"/>
  <c r="Z137"/>
  <c r="N138"/>
  <c r="Q138"/>
  <c r="T138"/>
  <c r="W138"/>
  <c r="Z138"/>
  <c r="N139"/>
  <c r="Q139"/>
  <c r="T139"/>
  <c r="W139"/>
  <c r="Z139"/>
  <c r="N140"/>
  <c r="Q140"/>
  <c r="T140"/>
  <c r="W140"/>
  <c r="Z140"/>
  <c r="N141"/>
  <c r="Q141"/>
  <c r="T141"/>
  <c r="W141"/>
  <c r="Z141"/>
  <c r="N142"/>
  <c r="Q142"/>
  <c r="T142"/>
  <c r="W142"/>
  <c r="Z142"/>
  <c r="N143"/>
  <c r="Q143"/>
  <c r="T143"/>
  <c r="W143"/>
  <c r="Z143"/>
  <c r="N144"/>
  <c r="Q144"/>
  <c r="T144"/>
  <c r="W144"/>
  <c r="Z144"/>
  <c r="J38" i="19" l="1"/>
  <c r="I39"/>
  <c r="V37"/>
  <c r="X37" s="1"/>
  <c r="L37"/>
  <c r="Y37"/>
  <c r="AA37" s="1"/>
  <c r="P37"/>
  <c r="R37" s="1"/>
  <c r="S37"/>
  <c r="U37" s="1"/>
  <c r="M37"/>
  <c r="O37" s="1"/>
  <c r="Y41" i="20"/>
  <c r="AA41" s="1"/>
  <c r="S41"/>
  <c r="U41" s="1"/>
  <c r="M41"/>
  <c r="O41" s="1"/>
  <c r="V41"/>
  <c r="X41" s="1"/>
  <c r="P41"/>
  <c r="R41" s="1"/>
  <c r="L41"/>
  <c r="I43"/>
  <c r="J42"/>
  <c r="Y24" i="17"/>
  <c r="AA24" s="1"/>
  <c r="S24"/>
  <c r="U24" s="1"/>
  <c r="M24"/>
  <c r="O24" s="1"/>
  <c r="P24"/>
  <c r="R24" s="1"/>
  <c r="L24"/>
  <c r="V24"/>
  <c r="X24" s="1"/>
  <c r="I26"/>
  <c r="J25"/>
  <c r="I26" i="16"/>
  <c r="J25"/>
  <c r="Y24"/>
  <c r="AA24" s="1"/>
  <c r="S24"/>
  <c r="U24" s="1"/>
  <c r="M24"/>
  <c r="O24" s="1"/>
  <c r="V24"/>
  <c r="X24" s="1"/>
  <c r="P24"/>
  <c r="R24" s="1"/>
  <c r="L24"/>
  <c r="L38" i="19" l="1"/>
  <c r="P38"/>
  <c r="R38" s="1"/>
  <c r="Y38"/>
  <c r="AA38" s="1"/>
  <c r="M38"/>
  <c r="O38" s="1"/>
  <c r="V38"/>
  <c r="X38" s="1"/>
  <c r="S38"/>
  <c r="U38" s="1"/>
  <c r="J39"/>
  <c r="I40"/>
  <c r="V42" i="20"/>
  <c r="X42" s="1"/>
  <c r="P42"/>
  <c r="R42" s="1"/>
  <c r="L42"/>
  <c r="Y42"/>
  <c r="AA42" s="1"/>
  <c r="S42"/>
  <c r="U42" s="1"/>
  <c r="M42"/>
  <c r="O42" s="1"/>
  <c r="I44"/>
  <c r="J43"/>
  <c r="V25" i="17"/>
  <c r="X25" s="1"/>
  <c r="P25"/>
  <c r="R25" s="1"/>
  <c r="L25"/>
  <c r="Y25"/>
  <c r="AA25" s="1"/>
  <c r="M25"/>
  <c r="O25" s="1"/>
  <c r="S25"/>
  <c r="U25" s="1"/>
  <c r="I27"/>
  <c r="J26"/>
  <c r="V25" i="16"/>
  <c r="X25" s="1"/>
  <c r="P25"/>
  <c r="R25" s="1"/>
  <c r="L25"/>
  <c r="S25"/>
  <c r="U25" s="1"/>
  <c r="Y25"/>
  <c r="AA25" s="1"/>
  <c r="M25"/>
  <c r="O25" s="1"/>
  <c r="I27"/>
  <c r="J26"/>
  <c r="C143" i="10"/>
  <c r="C142" i="21" s="1"/>
  <c r="E142" s="1"/>
  <c r="I142" l="1"/>
  <c r="G142"/>
  <c r="H142" s="1"/>
  <c r="J142" s="1"/>
  <c r="L39" i="19"/>
  <c r="P39"/>
  <c r="R39" s="1"/>
  <c r="Y39"/>
  <c r="AA39" s="1"/>
  <c r="M39"/>
  <c r="O39" s="1"/>
  <c r="V39"/>
  <c r="X39" s="1"/>
  <c r="S39"/>
  <c r="U39" s="1"/>
  <c r="J40"/>
  <c r="I41"/>
  <c r="Y43" i="20"/>
  <c r="AA43" s="1"/>
  <c r="S43"/>
  <c r="U43" s="1"/>
  <c r="M43"/>
  <c r="O43" s="1"/>
  <c r="V43"/>
  <c r="X43" s="1"/>
  <c r="P43"/>
  <c r="R43" s="1"/>
  <c r="L43"/>
  <c r="I45"/>
  <c r="J44"/>
  <c r="Y26" i="17"/>
  <c r="AA26" s="1"/>
  <c r="S26"/>
  <c r="U26" s="1"/>
  <c r="M26"/>
  <c r="O26" s="1"/>
  <c r="P26"/>
  <c r="R26" s="1"/>
  <c r="L26"/>
  <c r="V26"/>
  <c r="X26" s="1"/>
  <c r="I28"/>
  <c r="J27"/>
  <c r="Y26" i="16"/>
  <c r="AA26" s="1"/>
  <c r="S26"/>
  <c r="U26" s="1"/>
  <c r="M26"/>
  <c r="O26" s="1"/>
  <c r="V26"/>
  <c r="X26" s="1"/>
  <c r="P26"/>
  <c r="R26" s="1"/>
  <c r="L26"/>
  <c r="I28"/>
  <c r="J27"/>
  <c r="S142" i="21" l="1"/>
  <c r="U142" s="1"/>
  <c r="V142"/>
  <c r="X142" s="1"/>
  <c r="L142"/>
  <c r="Y142"/>
  <c r="AA142" s="1"/>
  <c r="M142"/>
  <c r="O142" s="1"/>
  <c r="P142"/>
  <c r="R142" s="1"/>
  <c r="V40" i="19"/>
  <c r="X40" s="1"/>
  <c r="P40"/>
  <c r="R40" s="1"/>
  <c r="Y40"/>
  <c r="AA40" s="1"/>
  <c r="M40"/>
  <c r="O40" s="1"/>
  <c r="L40"/>
  <c r="S40"/>
  <c r="U40" s="1"/>
  <c r="I42"/>
  <c r="J41"/>
  <c r="V44" i="20"/>
  <c r="X44" s="1"/>
  <c r="P44"/>
  <c r="R44" s="1"/>
  <c r="L44"/>
  <c r="Y44"/>
  <c r="AA44" s="1"/>
  <c r="S44"/>
  <c r="U44" s="1"/>
  <c r="M44"/>
  <c r="O44" s="1"/>
  <c r="I46"/>
  <c r="J45"/>
  <c r="V27" i="17"/>
  <c r="X27" s="1"/>
  <c r="P27"/>
  <c r="R27" s="1"/>
  <c r="L27"/>
  <c r="Y27"/>
  <c r="AA27" s="1"/>
  <c r="M27"/>
  <c r="O27" s="1"/>
  <c r="S27"/>
  <c r="U27" s="1"/>
  <c r="I29"/>
  <c r="J28"/>
  <c r="V27" i="16"/>
  <c r="X27" s="1"/>
  <c r="P27"/>
  <c r="R27" s="1"/>
  <c r="L27"/>
  <c r="Y27"/>
  <c r="AA27" s="1"/>
  <c r="S27"/>
  <c r="U27" s="1"/>
  <c r="M27"/>
  <c r="O27" s="1"/>
  <c r="I29"/>
  <c r="J28"/>
  <c r="I8" i="9"/>
  <c r="J42" i="19" l="1"/>
  <c r="I43"/>
  <c r="L41"/>
  <c r="P41"/>
  <c r="R41" s="1"/>
  <c r="Y41"/>
  <c r="AA41" s="1"/>
  <c r="M41"/>
  <c r="O41" s="1"/>
  <c r="V41"/>
  <c r="X41" s="1"/>
  <c r="S41"/>
  <c r="U41" s="1"/>
  <c r="I8" i="10"/>
  <c r="I8" i="19"/>
  <c r="I8" i="20"/>
  <c r="Y45"/>
  <c r="AA45" s="1"/>
  <c r="S45"/>
  <c r="U45" s="1"/>
  <c r="M45"/>
  <c r="O45" s="1"/>
  <c r="V45"/>
  <c r="X45" s="1"/>
  <c r="P45"/>
  <c r="R45" s="1"/>
  <c r="L45"/>
  <c r="I47"/>
  <c r="J46"/>
  <c r="I8" i="17"/>
  <c r="I8" i="16"/>
  <c r="Y28" i="17"/>
  <c r="AA28" s="1"/>
  <c r="S28"/>
  <c r="U28" s="1"/>
  <c r="M28"/>
  <c r="O28" s="1"/>
  <c r="V28"/>
  <c r="X28" s="1"/>
  <c r="P28"/>
  <c r="R28" s="1"/>
  <c r="L28"/>
  <c r="I30"/>
  <c r="J29"/>
  <c r="Y28" i="16"/>
  <c r="AA28" s="1"/>
  <c r="S28"/>
  <c r="U28" s="1"/>
  <c r="M28"/>
  <c r="O28" s="1"/>
  <c r="V28"/>
  <c r="X28" s="1"/>
  <c r="P28"/>
  <c r="R28" s="1"/>
  <c r="L28"/>
  <c r="I30"/>
  <c r="J29"/>
  <c r="F131" i="9"/>
  <c r="F132" i="21" s="1"/>
  <c r="F148" i="9"/>
  <c r="F131" i="10" l="1"/>
  <c r="F148" s="1"/>
  <c r="F131" i="20"/>
  <c r="F147" s="1"/>
  <c r="F131" i="19"/>
  <c r="J43"/>
  <c r="I44"/>
  <c r="F148" i="17"/>
  <c r="F148" i="19"/>
  <c r="S42"/>
  <c r="U42" s="1"/>
  <c r="P42"/>
  <c r="R42" s="1"/>
  <c r="Y42"/>
  <c r="AA42" s="1"/>
  <c r="M42"/>
  <c r="O42" s="1"/>
  <c r="V42"/>
  <c r="X42" s="1"/>
  <c r="L42"/>
  <c r="V46" i="20"/>
  <c r="X46" s="1"/>
  <c r="P46"/>
  <c r="R46" s="1"/>
  <c r="L46"/>
  <c r="Y46"/>
  <c r="AA46" s="1"/>
  <c r="S46"/>
  <c r="U46" s="1"/>
  <c r="M46"/>
  <c r="O46" s="1"/>
  <c r="I48"/>
  <c r="J47"/>
  <c r="F131" i="17"/>
  <c r="F131" i="16"/>
  <c r="F147" s="1"/>
  <c r="V29" i="17"/>
  <c r="X29" s="1"/>
  <c r="P29"/>
  <c r="R29" s="1"/>
  <c r="L29"/>
  <c r="Y29"/>
  <c r="AA29" s="1"/>
  <c r="S29"/>
  <c r="U29" s="1"/>
  <c r="M29"/>
  <c r="O29" s="1"/>
  <c r="I31"/>
  <c r="J30"/>
  <c r="V29" i="16"/>
  <c r="X29" s="1"/>
  <c r="P29"/>
  <c r="R29" s="1"/>
  <c r="L29"/>
  <c r="Y29"/>
  <c r="AA29" s="1"/>
  <c r="S29"/>
  <c r="U29" s="1"/>
  <c r="M29"/>
  <c r="O29" s="1"/>
  <c r="I31"/>
  <c r="J30"/>
  <c r="E118" i="10"/>
  <c r="G118" s="1"/>
  <c r="D119" i="15"/>
  <c r="D118"/>
  <c r="D117"/>
  <c r="D116"/>
  <c r="D115"/>
  <c r="D114"/>
  <c r="E114" s="1"/>
  <c r="I114" s="1"/>
  <c r="D113"/>
  <c r="D112"/>
  <c r="E112" s="1"/>
  <c r="D111"/>
  <c r="D110"/>
  <c r="D109"/>
  <c r="E108"/>
  <c r="D95"/>
  <c r="D94"/>
  <c r="E94" s="1"/>
  <c r="G94" s="1"/>
  <c r="D93"/>
  <c r="D92"/>
  <c r="E92" s="1"/>
  <c r="G92" s="1"/>
  <c r="D91"/>
  <c r="D90"/>
  <c r="D89"/>
  <c r="D88"/>
  <c r="D87"/>
  <c r="D86"/>
  <c r="D85"/>
  <c r="D84"/>
  <c r="E84" s="1"/>
  <c r="D83"/>
  <c r="D82"/>
  <c r="D81"/>
  <c r="D80"/>
  <c r="D79"/>
  <c r="D78"/>
  <c r="D77"/>
  <c r="D76"/>
  <c r="E76" s="1"/>
  <c r="G76" s="1"/>
  <c r="H76" s="1"/>
  <c r="D75"/>
  <c r="D74"/>
  <c r="D73"/>
  <c r="D72"/>
  <c r="D71"/>
  <c r="D70"/>
  <c r="E70" s="1"/>
  <c r="D69"/>
  <c r="D68"/>
  <c r="E68" s="1"/>
  <c r="D67"/>
  <c r="D66"/>
  <c r="D65"/>
  <c r="D64"/>
  <c r="E64" s="1"/>
  <c r="I64" s="1"/>
  <c r="D63"/>
  <c r="D62"/>
  <c r="E62" s="1"/>
  <c r="I62" s="1"/>
  <c r="D61"/>
  <c r="D60"/>
  <c r="D59"/>
  <c r="D58"/>
  <c r="E58" s="1"/>
  <c r="D57"/>
  <c r="D56"/>
  <c r="D55"/>
  <c r="D54"/>
  <c r="D53"/>
  <c r="D52"/>
  <c r="D51"/>
  <c r="D50"/>
  <c r="E50" s="1"/>
  <c r="D49"/>
  <c r="D48"/>
  <c r="D47"/>
  <c r="D46"/>
  <c r="E46" s="1"/>
  <c r="D45"/>
  <c r="D44"/>
  <c r="D43"/>
  <c r="D42"/>
  <c r="E42" s="1"/>
  <c r="D41"/>
  <c r="D40"/>
  <c r="D39"/>
  <c r="E39" s="1"/>
  <c r="D38"/>
  <c r="E38" s="1"/>
  <c r="D37"/>
  <c r="D36"/>
  <c r="D35"/>
  <c r="D34"/>
  <c r="E34" s="1"/>
  <c r="G34" s="1"/>
  <c r="D33"/>
  <c r="D32"/>
  <c r="E32" s="1"/>
  <c r="G32" s="1"/>
  <c r="D31"/>
  <c r="D30"/>
  <c r="D29"/>
  <c r="D28"/>
  <c r="D27"/>
  <c r="D26"/>
  <c r="E26" s="1"/>
  <c r="G26" s="1"/>
  <c r="D25"/>
  <c r="D24"/>
  <c r="D23"/>
  <c r="D22"/>
  <c r="E22" s="1"/>
  <c r="D21"/>
  <c r="D19"/>
  <c r="D18"/>
  <c r="E18" s="1"/>
  <c r="D17"/>
  <c r="D16"/>
  <c r="D15"/>
  <c r="D14"/>
  <c r="D13"/>
  <c r="D12"/>
  <c r="E12" s="1"/>
  <c r="I12" s="1"/>
  <c r="E117" i="10"/>
  <c r="G117" s="1"/>
  <c r="E116"/>
  <c r="E115"/>
  <c r="G115" s="1"/>
  <c r="E114"/>
  <c r="G114" s="1"/>
  <c r="H114" s="1"/>
  <c r="E113"/>
  <c r="E112"/>
  <c r="G112" s="1"/>
  <c r="H112" s="1"/>
  <c r="E111"/>
  <c r="E110"/>
  <c r="G110" s="1"/>
  <c r="H110" s="1"/>
  <c r="E109"/>
  <c r="E108"/>
  <c r="G108" s="1"/>
  <c r="E107"/>
  <c r="G107" s="1"/>
  <c r="H107" s="1"/>
  <c r="E94"/>
  <c r="E93"/>
  <c r="G93" s="1"/>
  <c r="E92"/>
  <c r="G92" s="1"/>
  <c r="E91"/>
  <c r="G91" s="1"/>
  <c r="H91" s="1"/>
  <c r="E90"/>
  <c r="E89"/>
  <c r="G89" s="1"/>
  <c r="H89" s="1"/>
  <c r="E88"/>
  <c r="G88" s="1"/>
  <c r="H88" s="1"/>
  <c r="E87"/>
  <c r="G87" s="1"/>
  <c r="E86"/>
  <c r="G86" s="1"/>
  <c r="H86" s="1"/>
  <c r="E85"/>
  <c r="G85" s="1"/>
  <c r="E84"/>
  <c r="G84" s="1"/>
  <c r="H84" s="1"/>
  <c r="E83"/>
  <c r="G83" s="1"/>
  <c r="E82"/>
  <c r="G82" s="1"/>
  <c r="H82" s="1"/>
  <c r="E81"/>
  <c r="G81" s="1"/>
  <c r="E80"/>
  <c r="G80" s="1"/>
  <c r="H80" s="1"/>
  <c r="E79"/>
  <c r="G79" s="1"/>
  <c r="E78"/>
  <c r="G78" s="1"/>
  <c r="H78" s="1"/>
  <c r="E77"/>
  <c r="E76"/>
  <c r="G76" s="1"/>
  <c r="E75"/>
  <c r="G75" s="1"/>
  <c r="H75" s="1"/>
  <c r="E74"/>
  <c r="G74" s="1"/>
  <c r="E73"/>
  <c r="G73" s="1"/>
  <c r="H73" s="1"/>
  <c r="E72"/>
  <c r="G72" s="1"/>
  <c r="E71"/>
  <c r="G71" s="1"/>
  <c r="H71" s="1"/>
  <c r="E70"/>
  <c r="G70" s="1"/>
  <c r="E69"/>
  <c r="E68"/>
  <c r="G68" s="1"/>
  <c r="H68" s="1"/>
  <c r="E67"/>
  <c r="G67" s="1"/>
  <c r="E66"/>
  <c r="G66" s="1"/>
  <c r="H66" s="1"/>
  <c r="E65"/>
  <c r="G65" s="1"/>
  <c r="E64"/>
  <c r="G64" s="1"/>
  <c r="H64" s="1"/>
  <c r="E63"/>
  <c r="G63" s="1"/>
  <c r="E62"/>
  <c r="G62" s="1"/>
  <c r="H62" s="1"/>
  <c r="E61"/>
  <c r="E60"/>
  <c r="G60" s="1"/>
  <c r="E59"/>
  <c r="G59" s="1"/>
  <c r="H59" s="1"/>
  <c r="E58"/>
  <c r="G58" s="1"/>
  <c r="E57"/>
  <c r="G57" s="1"/>
  <c r="E56"/>
  <c r="G56" s="1"/>
  <c r="E55"/>
  <c r="G55" s="1"/>
  <c r="H55" s="1"/>
  <c r="E54"/>
  <c r="E53"/>
  <c r="G53" s="1"/>
  <c r="E52"/>
  <c r="G52" s="1"/>
  <c r="E51"/>
  <c r="G51" s="1"/>
  <c r="H51" s="1"/>
  <c r="E50"/>
  <c r="E49"/>
  <c r="G49" s="1"/>
  <c r="E48"/>
  <c r="G48" s="1"/>
  <c r="E47"/>
  <c r="G47" s="1"/>
  <c r="H47" s="1"/>
  <c r="E46"/>
  <c r="G46" s="1"/>
  <c r="E45"/>
  <c r="G45" s="1"/>
  <c r="H45" s="1"/>
  <c r="E44"/>
  <c r="G44" s="1"/>
  <c r="E43"/>
  <c r="G43" s="1"/>
  <c r="H43" s="1"/>
  <c r="E42"/>
  <c r="G42" s="1"/>
  <c r="E41"/>
  <c r="E40"/>
  <c r="G40" s="1"/>
  <c r="E39"/>
  <c r="G39" s="1"/>
  <c r="H39" s="1"/>
  <c r="E38"/>
  <c r="G38" s="1"/>
  <c r="E37"/>
  <c r="G37" s="1"/>
  <c r="E36"/>
  <c r="G36" s="1"/>
  <c r="H36" s="1"/>
  <c r="E35"/>
  <c r="G35" s="1"/>
  <c r="E34"/>
  <c r="G34" s="1"/>
  <c r="H34" s="1"/>
  <c r="E33"/>
  <c r="G33" s="1"/>
  <c r="E32"/>
  <c r="G32" s="1"/>
  <c r="H32" s="1"/>
  <c r="E31"/>
  <c r="G31" s="1"/>
  <c r="E30"/>
  <c r="G30" s="1"/>
  <c r="E29"/>
  <c r="G29" s="1"/>
  <c r="H29" s="1"/>
  <c r="E28"/>
  <c r="G28" s="1"/>
  <c r="H28" s="1"/>
  <c r="E27"/>
  <c r="G27" s="1"/>
  <c r="E26"/>
  <c r="G26" s="1"/>
  <c r="H26" s="1"/>
  <c r="E25"/>
  <c r="G25" s="1"/>
  <c r="E24"/>
  <c r="G24" s="1"/>
  <c r="H24" s="1"/>
  <c r="E23"/>
  <c r="G23" s="1"/>
  <c r="E22"/>
  <c r="G22" s="1"/>
  <c r="H22" s="1"/>
  <c r="E21"/>
  <c r="G21" s="1"/>
  <c r="E20"/>
  <c r="E19"/>
  <c r="G19" s="1"/>
  <c r="E18"/>
  <c r="E17"/>
  <c r="G17" s="1"/>
  <c r="E16"/>
  <c r="G16" s="1"/>
  <c r="E15"/>
  <c r="G15" s="1"/>
  <c r="H15" s="1"/>
  <c r="E14"/>
  <c r="G14" s="1"/>
  <c r="H14" s="1"/>
  <c r="E13"/>
  <c r="G13" s="1"/>
  <c r="E12"/>
  <c r="G12" s="1"/>
  <c r="E11"/>
  <c r="E12" i="9"/>
  <c r="G12" s="1"/>
  <c r="E13"/>
  <c r="G13" s="1"/>
  <c r="E14"/>
  <c r="E15"/>
  <c r="E16"/>
  <c r="G16" s="1"/>
  <c r="E17"/>
  <c r="G17" s="1"/>
  <c r="E18"/>
  <c r="E19"/>
  <c r="E20"/>
  <c r="G20" s="1"/>
  <c r="E21"/>
  <c r="G21" s="1"/>
  <c r="E22"/>
  <c r="E23"/>
  <c r="G20" i="10"/>
  <c r="H20" s="1"/>
  <c r="F132" i="15"/>
  <c r="C136" i="10"/>
  <c r="C135" i="21" s="1"/>
  <c r="E135" s="1"/>
  <c r="C137" i="10"/>
  <c r="C136" i="21" s="1"/>
  <c r="E136" s="1"/>
  <c r="C138" i="10"/>
  <c r="C137" i="21" s="1"/>
  <c r="E137" s="1"/>
  <c r="C139" i="10"/>
  <c r="C138" i="21" s="1"/>
  <c r="E138" s="1"/>
  <c r="C140" i="10"/>
  <c r="C139" i="21" s="1"/>
  <c r="E139" s="1"/>
  <c r="C141" i="10"/>
  <c r="C140" i="21" s="1"/>
  <c r="E140" s="1"/>
  <c r="C142" i="10"/>
  <c r="C141" i="21" s="1"/>
  <c r="E141" s="1"/>
  <c r="C142" i="15"/>
  <c r="E142" s="1"/>
  <c r="C144" i="10"/>
  <c r="C143" i="21" s="1"/>
  <c r="E143" s="1"/>
  <c r="C145" i="10"/>
  <c r="C144" i="21" s="1"/>
  <c r="E144" s="1"/>
  <c r="C134" i="10"/>
  <c r="C133" i="21" s="1"/>
  <c r="E133" s="1"/>
  <c r="W119" i="15"/>
  <c r="T119"/>
  <c r="Q119"/>
  <c r="N119"/>
  <c r="Z119" s="1"/>
  <c r="W118"/>
  <c r="T118"/>
  <c r="Q118"/>
  <c r="N118"/>
  <c r="Z118" s="1"/>
  <c r="W117"/>
  <c r="T117"/>
  <c r="Q117"/>
  <c r="N117"/>
  <c r="Z117" s="1"/>
  <c r="W116"/>
  <c r="T116"/>
  <c r="Q116"/>
  <c r="N116"/>
  <c r="Z116" s="1"/>
  <c r="W115"/>
  <c r="T115"/>
  <c r="Q115"/>
  <c r="N115"/>
  <c r="Z115" s="1"/>
  <c r="W114"/>
  <c r="T114"/>
  <c r="Q114"/>
  <c r="N114"/>
  <c r="Z114" s="1"/>
  <c r="W113"/>
  <c r="T113"/>
  <c r="Q113"/>
  <c r="N113"/>
  <c r="Z113" s="1"/>
  <c r="W112"/>
  <c r="T112"/>
  <c r="Q112"/>
  <c r="N112"/>
  <c r="Z112" s="1"/>
  <c r="W111"/>
  <c r="T111"/>
  <c r="Q111"/>
  <c r="N111"/>
  <c r="Z111" s="1"/>
  <c r="W110"/>
  <c r="T110"/>
  <c r="Q110"/>
  <c r="N110"/>
  <c r="Z110" s="1"/>
  <c r="W109"/>
  <c r="T109"/>
  <c r="Q109"/>
  <c r="N109"/>
  <c r="Z109" s="1"/>
  <c r="W108"/>
  <c r="T108"/>
  <c r="Q108"/>
  <c r="N108"/>
  <c r="Z108" s="1"/>
  <c r="W95"/>
  <c r="T95"/>
  <c r="Q95"/>
  <c r="N95"/>
  <c r="Z95" s="1"/>
  <c r="W94"/>
  <c r="T94"/>
  <c r="Q94"/>
  <c r="N94"/>
  <c r="Z94" s="1"/>
  <c r="W93"/>
  <c r="T93"/>
  <c r="Q93"/>
  <c r="N93"/>
  <c r="Z93" s="1"/>
  <c r="W92"/>
  <c r="T92"/>
  <c r="Q92"/>
  <c r="N92"/>
  <c r="Z92" s="1"/>
  <c r="W91"/>
  <c r="T91"/>
  <c r="Q91"/>
  <c r="N91"/>
  <c r="Z91" s="1"/>
  <c r="W90"/>
  <c r="T90"/>
  <c r="Q90"/>
  <c r="N90"/>
  <c r="Z90" s="1"/>
  <c r="W89"/>
  <c r="T89"/>
  <c r="Q89"/>
  <c r="N89"/>
  <c r="Z89" s="1"/>
  <c r="W88"/>
  <c r="T88"/>
  <c r="Q88"/>
  <c r="N88"/>
  <c r="Z88" s="1"/>
  <c r="W87"/>
  <c r="T87"/>
  <c r="Q87"/>
  <c r="N87"/>
  <c r="Z87" s="1"/>
  <c r="W86"/>
  <c r="T86"/>
  <c r="Q86"/>
  <c r="N86"/>
  <c r="Z86" s="1"/>
  <c r="W85"/>
  <c r="T85"/>
  <c r="Q85"/>
  <c r="N85"/>
  <c r="Z85" s="1"/>
  <c r="W84"/>
  <c r="T84"/>
  <c r="Q84"/>
  <c r="N84"/>
  <c r="Z84" s="1"/>
  <c r="W83"/>
  <c r="T83"/>
  <c r="Q83"/>
  <c r="N83"/>
  <c r="Z83" s="1"/>
  <c r="W82"/>
  <c r="T82"/>
  <c r="Q82"/>
  <c r="N82"/>
  <c r="Z82" s="1"/>
  <c r="W81"/>
  <c r="T81"/>
  <c r="Q81"/>
  <c r="N81"/>
  <c r="Z81" s="1"/>
  <c r="W80"/>
  <c r="T80"/>
  <c r="Q80"/>
  <c r="N80"/>
  <c r="Z80" s="1"/>
  <c r="W79"/>
  <c r="T79"/>
  <c r="Q79"/>
  <c r="N79"/>
  <c r="Z79" s="1"/>
  <c r="W78"/>
  <c r="T78"/>
  <c r="Q78"/>
  <c r="N78"/>
  <c r="Z78" s="1"/>
  <c r="W77"/>
  <c r="T77"/>
  <c r="Q77"/>
  <c r="N77"/>
  <c r="Z77" s="1"/>
  <c r="W76"/>
  <c r="T76"/>
  <c r="Q76"/>
  <c r="N76"/>
  <c r="Z76" s="1"/>
  <c r="W75"/>
  <c r="T75"/>
  <c r="Q75"/>
  <c r="N75"/>
  <c r="Z75" s="1"/>
  <c r="W74"/>
  <c r="T74"/>
  <c r="Q74"/>
  <c r="N74"/>
  <c r="Z74" s="1"/>
  <c r="W73"/>
  <c r="T73"/>
  <c r="Q73"/>
  <c r="N73"/>
  <c r="Z73" s="1"/>
  <c r="W72"/>
  <c r="T72"/>
  <c r="Q72"/>
  <c r="N72"/>
  <c r="Z72" s="1"/>
  <c r="W71"/>
  <c r="T71"/>
  <c r="Q71"/>
  <c r="N71"/>
  <c r="Z71" s="1"/>
  <c r="W70"/>
  <c r="T70"/>
  <c r="Q70"/>
  <c r="N70"/>
  <c r="Z70" s="1"/>
  <c r="W69"/>
  <c r="T69"/>
  <c r="Q69"/>
  <c r="N69"/>
  <c r="Z69" s="1"/>
  <c r="W68"/>
  <c r="T68"/>
  <c r="Q68"/>
  <c r="N68"/>
  <c r="Z68" s="1"/>
  <c r="W67"/>
  <c r="T67"/>
  <c r="Q67"/>
  <c r="N67"/>
  <c r="Z67" s="1"/>
  <c r="W66"/>
  <c r="T66"/>
  <c r="Q66"/>
  <c r="N66"/>
  <c r="Z66" s="1"/>
  <c r="W65"/>
  <c r="T65"/>
  <c r="Q65"/>
  <c r="N65"/>
  <c r="Z65" s="1"/>
  <c r="W64"/>
  <c r="T64"/>
  <c r="Q64"/>
  <c r="N64"/>
  <c r="Z64" s="1"/>
  <c r="W63"/>
  <c r="T63"/>
  <c r="Q63"/>
  <c r="N63"/>
  <c r="Z63" s="1"/>
  <c r="W62"/>
  <c r="T62"/>
  <c r="Q62"/>
  <c r="N62"/>
  <c r="Z62" s="1"/>
  <c r="W61"/>
  <c r="T61"/>
  <c r="Q61"/>
  <c r="N61"/>
  <c r="Z61" s="1"/>
  <c r="W60"/>
  <c r="T60"/>
  <c r="Q60"/>
  <c r="N60"/>
  <c r="Z60" s="1"/>
  <c r="W59"/>
  <c r="T59"/>
  <c r="Q59"/>
  <c r="N59"/>
  <c r="Z59" s="1"/>
  <c r="W58"/>
  <c r="T58"/>
  <c r="Q58"/>
  <c r="N58"/>
  <c r="Z58" s="1"/>
  <c r="W57"/>
  <c r="T57"/>
  <c r="Q57"/>
  <c r="N57"/>
  <c r="Z57" s="1"/>
  <c r="W56"/>
  <c r="T56"/>
  <c r="Q56"/>
  <c r="N56"/>
  <c r="Z56" s="1"/>
  <c r="W55"/>
  <c r="T55"/>
  <c r="Q55"/>
  <c r="N55"/>
  <c r="Z55" s="1"/>
  <c r="W54"/>
  <c r="T54"/>
  <c r="Q54"/>
  <c r="N54"/>
  <c r="Z54" s="1"/>
  <c r="W53"/>
  <c r="T53"/>
  <c r="Q53"/>
  <c r="N53"/>
  <c r="Z53" s="1"/>
  <c r="W52"/>
  <c r="T52"/>
  <c r="Q52"/>
  <c r="N52"/>
  <c r="Z52" s="1"/>
  <c r="W51"/>
  <c r="T51"/>
  <c r="Q51"/>
  <c r="N51"/>
  <c r="Z51" s="1"/>
  <c r="W50"/>
  <c r="T50"/>
  <c r="Q50"/>
  <c r="N50"/>
  <c r="Z50" s="1"/>
  <c r="W49"/>
  <c r="T49"/>
  <c r="Q49"/>
  <c r="N49"/>
  <c r="Z49" s="1"/>
  <c r="W48"/>
  <c r="T48"/>
  <c r="Q48"/>
  <c r="N48"/>
  <c r="Z48" s="1"/>
  <c r="W47"/>
  <c r="T47"/>
  <c r="Q47"/>
  <c r="N47"/>
  <c r="Z47" s="1"/>
  <c r="W46"/>
  <c r="T46"/>
  <c r="Q46"/>
  <c r="N46"/>
  <c r="Z46" s="1"/>
  <c r="W45"/>
  <c r="T45"/>
  <c r="Q45"/>
  <c r="N45"/>
  <c r="Z45" s="1"/>
  <c r="W44"/>
  <c r="T44"/>
  <c r="Q44"/>
  <c r="N44"/>
  <c r="Z44" s="1"/>
  <c r="W43"/>
  <c r="T43"/>
  <c r="Q43"/>
  <c r="N43"/>
  <c r="Z43" s="1"/>
  <c r="W42"/>
  <c r="T42"/>
  <c r="Q42"/>
  <c r="N42"/>
  <c r="Z42" s="1"/>
  <c r="W41"/>
  <c r="T41"/>
  <c r="Q41"/>
  <c r="N41"/>
  <c r="Z41" s="1"/>
  <c r="W40"/>
  <c r="T40"/>
  <c r="Q40"/>
  <c r="N40"/>
  <c r="Z40" s="1"/>
  <c r="W39"/>
  <c r="T39"/>
  <c r="Q39"/>
  <c r="N39"/>
  <c r="Z39" s="1"/>
  <c r="W38"/>
  <c r="T38"/>
  <c r="Q38"/>
  <c r="N38"/>
  <c r="Z38" s="1"/>
  <c r="W37"/>
  <c r="T37"/>
  <c r="Q37"/>
  <c r="N37"/>
  <c r="Z37" s="1"/>
  <c r="W36"/>
  <c r="T36"/>
  <c r="Q36"/>
  <c r="N36"/>
  <c r="Z36" s="1"/>
  <c r="W35"/>
  <c r="T35"/>
  <c r="Q35"/>
  <c r="N35"/>
  <c r="Z35" s="1"/>
  <c r="W34"/>
  <c r="T34"/>
  <c r="Q34"/>
  <c r="N34"/>
  <c r="Z34" s="1"/>
  <c r="W33"/>
  <c r="T33"/>
  <c r="Q33"/>
  <c r="N33"/>
  <c r="Z33" s="1"/>
  <c r="W32"/>
  <c r="T32"/>
  <c r="Q32"/>
  <c r="N32"/>
  <c r="Z32" s="1"/>
  <c r="W31"/>
  <c r="T31"/>
  <c r="Q31"/>
  <c r="N31"/>
  <c r="Z31" s="1"/>
  <c r="W30"/>
  <c r="T30"/>
  <c r="Q30"/>
  <c r="N30"/>
  <c r="Z30" s="1"/>
  <c r="W29"/>
  <c r="T29"/>
  <c r="Q29"/>
  <c r="N29"/>
  <c r="Z29" s="1"/>
  <c r="W28"/>
  <c r="T28"/>
  <c r="Q28"/>
  <c r="N28"/>
  <c r="Z28" s="1"/>
  <c r="W27"/>
  <c r="T27"/>
  <c r="Q27"/>
  <c r="N27"/>
  <c r="Z27" s="1"/>
  <c r="W26"/>
  <c r="T26"/>
  <c r="Q26"/>
  <c r="N26"/>
  <c r="Z26" s="1"/>
  <c r="W25"/>
  <c r="T25"/>
  <c r="Q25"/>
  <c r="N25"/>
  <c r="Z25" s="1"/>
  <c r="W24"/>
  <c r="T24"/>
  <c r="Q24"/>
  <c r="N24"/>
  <c r="Z24" s="1"/>
  <c r="W23"/>
  <c r="T23"/>
  <c r="Q23"/>
  <c r="N23"/>
  <c r="Z23" s="1"/>
  <c r="W22"/>
  <c r="T22"/>
  <c r="Q22"/>
  <c r="N22"/>
  <c r="Z22" s="1"/>
  <c r="W21"/>
  <c r="T21"/>
  <c r="Q21"/>
  <c r="N21"/>
  <c r="Z21" s="1"/>
  <c r="W20"/>
  <c r="T20"/>
  <c r="Q20"/>
  <c r="N20"/>
  <c r="Z20" s="1"/>
  <c r="W19"/>
  <c r="T19"/>
  <c r="Q19"/>
  <c r="N19"/>
  <c r="Z19" s="1"/>
  <c r="W18"/>
  <c r="T18"/>
  <c r="Q18"/>
  <c r="N18"/>
  <c r="Z18" s="1"/>
  <c r="W17"/>
  <c r="T17"/>
  <c r="Q17"/>
  <c r="N17"/>
  <c r="Z17" s="1"/>
  <c r="W16"/>
  <c r="T16"/>
  <c r="Q16"/>
  <c r="N16"/>
  <c r="Z16" s="1"/>
  <c r="W15"/>
  <c r="T15"/>
  <c r="Q15"/>
  <c r="N15"/>
  <c r="Z15" s="1"/>
  <c r="W14"/>
  <c r="T14"/>
  <c r="Q14"/>
  <c r="N14"/>
  <c r="Z14" s="1"/>
  <c r="W13"/>
  <c r="T13"/>
  <c r="Q13"/>
  <c r="N13"/>
  <c r="Z13" s="1"/>
  <c r="W12"/>
  <c r="T12"/>
  <c r="Q12"/>
  <c r="N12"/>
  <c r="Z12" s="1"/>
  <c r="E93" i="9"/>
  <c r="G93" s="1"/>
  <c r="V145" i="10"/>
  <c r="S145"/>
  <c r="P145"/>
  <c r="M145"/>
  <c r="V138"/>
  <c r="S138"/>
  <c r="P138"/>
  <c r="M138"/>
  <c r="V137"/>
  <c r="S137"/>
  <c r="P137"/>
  <c r="M137"/>
  <c r="E117" i="9"/>
  <c r="E116"/>
  <c r="E115"/>
  <c r="E114"/>
  <c r="E113"/>
  <c r="E112"/>
  <c r="E111"/>
  <c r="E110"/>
  <c r="E109"/>
  <c r="E108"/>
  <c r="V144" i="10"/>
  <c r="S144"/>
  <c r="P144"/>
  <c r="M144"/>
  <c r="V143"/>
  <c r="S143"/>
  <c r="P143"/>
  <c r="M143"/>
  <c r="E143"/>
  <c r="V142"/>
  <c r="S142"/>
  <c r="P142"/>
  <c r="M142"/>
  <c r="B8"/>
  <c r="V141"/>
  <c r="S141"/>
  <c r="P141"/>
  <c r="M141"/>
  <c r="V140"/>
  <c r="V139"/>
  <c r="V136"/>
  <c r="V135"/>
  <c r="V134"/>
  <c r="S140"/>
  <c r="S139"/>
  <c r="S136"/>
  <c r="S135"/>
  <c r="S134"/>
  <c r="P140"/>
  <c r="P139"/>
  <c r="P136"/>
  <c r="P135"/>
  <c r="P134"/>
  <c r="M140"/>
  <c r="M139"/>
  <c r="M136"/>
  <c r="M135"/>
  <c r="M134"/>
  <c r="E94" i="9"/>
  <c r="G94" s="1"/>
  <c r="E92"/>
  <c r="G92" s="1"/>
  <c r="E91"/>
  <c r="E90"/>
  <c r="G90" s="1"/>
  <c r="E89"/>
  <c r="E88"/>
  <c r="G88" s="1"/>
  <c r="E87"/>
  <c r="G87" s="1"/>
  <c r="E86"/>
  <c r="E85"/>
  <c r="G85" s="1"/>
  <c r="E84"/>
  <c r="E83"/>
  <c r="G83" s="1"/>
  <c r="E82"/>
  <c r="E81"/>
  <c r="G81" s="1"/>
  <c r="E80"/>
  <c r="E79"/>
  <c r="G79" s="1"/>
  <c r="E78"/>
  <c r="E77"/>
  <c r="G77" s="1"/>
  <c r="E76"/>
  <c r="G76" s="1"/>
  <c r="E75"/>
  <c r="E74"/>
  <c r="G74" s="1"/>
  <c r="E73"/>
  <c r="E72"/>
  <c r="G72" s="1"/>
  <c r="E71"/>
  <c r="E70"/>
  <c r="G70" s="1"/>
  <c r="E69"/>
  <c r="E68"/>
  <c r="G68" s="1"/>
  <c r="E67"/>
  <c r="E66"/>
  <c r="E65"/>
  <c r="G65" s="1"/>
  <c r="E64"/>
  <c r="E63"/>
  <c r="E62"/>
  <c r="G62" s="1"/>
  <c r="E61"/>
  <c r="E60"/>
  <c r="G60" s="1"/>
  <c r="E59"/>
  <c r="E58"/>
  <c r="G58" s="1"/>
  <c r="E57"/>
  <c r="E56"/>
  <c r="G56" s="1"/>
  <c r="E55"/>
  <c r="E54"/>
  <c r="G54" s="1"/>
  <c r="E53"/>
  <c r="G53" s="1"/>
  <c r="E52"/>
  <c r="E51"/>
  <c r="G51" s="1"/>
  <c r="E50"/>
  <c r="E49"/>
  <c r="G49" s="1"/>
  <c r="E48"/>
  <c r="E47"/>
  <c r="G47" s="1"/>
  <c r="E46"/>
  <c r="E45"/>
  <c r="E44"/>
  <c r="G44" s="1"/>
  <c r="E43"/>
  <c r="E42"/>
  <c r="G42" s="1"/>
  <c r="E41"/>
  <c r="G41" s="1"/>
  <c r="E40"/>
  <c r="E39"/>
  <c r="G39" s="1"/>
  <c r="E38"/>
  <c r="E37"/>
  <c r="G37" s="1"/>
  <c r="E36"/>
  <c r="E35"/>
  <c r="G35" s="1"/>
  <c r="E34"/>
  <c r="G34" s="1"/>
  <c r="E33"/>
  <c r="E32"/>
  <c r="E31"/>
  <c r="G31" s="1"/>
  <c r="E30"/>
  <c r="E29"/>
  <c r="G29" s="1"/>
  <c r="E28"/>
  <c r="E27"/>
  <c r="G27" s="1"/>
  <c r="E26"/>
  <c r="G26" s="1"/>
  <c r="E25"/>
  <c r="E24"/>
  <c r="G24" s="1"/>
  <c r="E11"/>
  <c r="I144" i="21" l="1"/>
  <c r="G144"/>
  <c r="H144" s="1"/>
  <c r="J144" s="1"/>
  <c r="I140"/>
  <c r="G140"/>
  <c r="H140" s="1"/>
  <c r="J140" s="1"/>
  <c r="I138"/>
  <c r="G138"/>
  <c r="H138" s="1"/>
  <c r="J138" s="1"/>
  <c r="I136"/>
  <c r="G136"/>
  <c r="H136" s="1"/>
  <c r="H133"/>
  <c r="I133"/>
  <c r="G133"/>
  <c r="G143"/>
  <c r="H143" s="1"/>
  <c r="I143"/>
  <c r="I141"/>
  <c r="G141"/>
  <c r="H141" s="1"/>
  <c r="I139"/>
  <c r="G139"/>
  <c r="H139" s="1"/>
  <c r="I137"/>
  <c r="G137"/>
  <c r="H137" s="1"/>
  <c r="I135"/>
  <c r="G135"/>
  <c r="H135" s="1"/>
  <c r="V43" i="19"/>
  <c r="X43" s="1"/>
  <c r="P43"/>
  <c r="R43" s="1"/>
  <c r="Y43"/>
  <c r="AA43" s="1"/>
  <c r="M43"/>
  <c r="O43" s="1"/>
  <c r="L43"/>
  <c r="S43"/>
  <c r="U43" s="1"/>
  <c r="I45"/>
  <c r="J44"/>
  <c r="Y47" i="20"/>
  <c r="AA47" s="1"/>
  <c r="S47"/>
  <c r="U47" s="1"/>
  <c r="M47"/>
  <c r="O47" s="1"/>
  <c r="V47"/>
  <c r="X47" s="1"/>
  <c r="P47"/>
  <c r="R47" s="1"/>
  <c r="L47"/>
  <c r="I49"/>
  <c r="J48"/>
  <c r="G28" i="9"/>
  <c r="H28" s="1"/>
  <c r="G30"/>
  <c r="H30" s="1"/>
  <c r="G32"/>
  <c r="H32" s="1"/>
  <c r="G36"/>
  <c r="H36" s="1"/>
  <c r="G38"/>
  <c r="H38" s="1"/>
  <c r="G40"/>
  <c r="H40" s="1"/>
  <c r="G46"/>
  <c r="H46" s="1"/>
  <c r="G48"/>
  <c r="H48" s="1"/>
  <c r="G50"/>
  <c r="H50" s="1"/>
  <c r="G52"/>
  <c r="H52" s="1"/>
  <c r="G64"/>
  <c r="H64" s="1"/>
  <c r="G66"/>
  <c r="H66" s="1"/>
  <c r="G78"/>
  <c r="H78" s="1"/>
  <c r="G80"/>
  <c r="H80" s="1"/>
  <c r="G82"/>
  <c r="H82" s="1"/>
  <c r="G84"/>
  <c r="H84" s="1"/>
  <c r="G86"/>
  <c r="H86" s="1"/>
  <c r="G109"/>
  <c r="H109" s="1"/>
  <c r="G111"/>
  <c r="H111" s="1"/>
  <c r="G113"/>
  <c r="H113" s="1"/>
  <c r="G115"/>
  <c r="H115" s="1"/>
  <c r="G117"/>
  <c r="H117" s="1"/>
  <c r="G23"/>
  <c r="H23" s="1"/>
  <c r="G19"/>
  <c r="H19" s="1"/>
  <c r="G15"/>
  <c r="H15" s="1"/>
  <c r="G11"/>
  <c r="H11" s="1"/>
  <c r="G25"/>
  <c r="H25" s="1"/>
  <c r="G33"/>
  <c r="H33" s="1"/>
  <c r="G43"/>
  <c r="H43" s="1"/>
  <c r="G45"/>
  <c r="H45" s="1"/>
  <c r="G55"/>
  <c r="H55" s="1"/>
  <c r="G57"/>
  <c r="H57" s="1"/>
  <c r="G59"/>
  <c r="H59" s="1"/>
  <c r="G61"/>
  <c r="H61" s="1"/>
  <c r="G63"/>
  <c r="H63" s="1"/>
  <c r="G67"/>
  <c r="H67" s="1"/>
  <c r="G69"/>
  <c r="H69" s="1"/>
  <c r="G71"/>
  <c r="H71" s="1"/>
  <c r="G73"/>
  <c r="H73" s="1"/>
  <c r="G75"/>
  <c r="H75" s="1"/>
  <c r="G89"/>
  <c r="H89" s="1"/>
  <c r="G91"/>
  <c r="H91" s="1"/>
  <c r="G108"/>
  <c r="H108" s="1"/>
  <c r="G110"/>
  <c r="H110" s="1"/>
  <c r="G112"/>
  <c r="H112" s="1"/>
  <c r="G114"/>
  <c r="H114" s="1"/>
  <c r="G116"/>
  <c r="H116" s="1"/>
  <c r="G22"/>
  <c r="H22" s="1"/>
  <c r="G18"/>
  <c r="H18" s="1"/>
  <c r="G14"/>
  <c r="H14" s="1"/>
  <c r="C144" i="15"/>
  <c r="E144" s="1"/>
  <c r="I144" s="1"/>
  <c r="C136"/>
  <c r="E136" s="1"/>
  <c r="G136" s="1"/>
  <c r="C133"/>
  <c r="C143"/>
  <c r="E143" s="1"/>
  <c r="I143" s="1"/>
  <c r="C139"/>
  <c r="Y30" i="17"/>
  <c r="AA30" s="1"/>
  <c r="S30"/>
  <c r="U30" s="1"/>
  <c r="M30"/>
  <c r="O30" s="1"/>
  <c r="V30"/>
  <c r="X30" s="1"/>
  <c r="P30"/>
  <c r="R30" s="1"/>
  <c r="L30"/>
  <c r="I32"/>
  <c r="J31"/>
  <c r="Y30" i="16"/>
  <c r="AA30" s="1"/>
  <c r="S30"/>
  <c r="U30" s="1"/>
  <c r="M30"/>
  <c r="O30" s="1"/>
  <c r="V30"/>
  <c r="X30" s="1"/>
  <c r="P30"/>
  <c r="R30" s="1"/>
  <c r="L30"/>
  <c r="I32"/>
  <c r="J31"/>
  <c r="H49" i="10"/>
  <c r="H25"/>
  <c r="H40"/>
  <c r="H60"/>
  <c r="H54" i="9"/>
  <c r="H52" i="10"/>
  <c r="E145"/>
  <c r="H53"/>
  <c r="G41"/>
  <c r="H41" s="1"/>
  <c r="H65"/>
  <c r="H13"/>
  <c r="H57"/>
  <c r="G143" i="15"/>
  <c r="H143" s="1"/>
  <c r="G144"/>
  <c r="H144" s="1"/>
  <c r="G142"/>
  <c r="H142" s="1"/>
  <c r="I142"/>
  <c r="E137" i="10"/>
  <c r="G137" s="1"/>
  <c r="H137" s="1"/>
  <c r="H92"/>
  <c r="H85"/>
  <c r="H27" i="9"/>
  <c r="H117" i="10"/>
  <c r="H30"/>
  <c r="H17"/>
  <c r="H35"/>
  <c r="H37"/>
  <c r="H93"/>
  <c r="H63"/>
  <c r="H76"/>
  <c r="H44"/>
  <c r="H67"/>
  <c r="E142"/>
  <c r="G142" s="1"/>
  <c r="H142" s="1"/>
  <c r="C141" i="15"/>
  <c r="E141" s="1"/>
  <c r="I141" s="1"/>
  <c r="E138" i="10"/>
  <c r="G138" s="1"/>
  <c r="H138" s="1"/>
  <c r="C137" i="15"/>
  <c r="E137" s="1"/>
  <c r="E141" i="10"/>
  <c r="G141" s="1"/>
  <c r="H141" s="1"/>
  <c r="C140" i="15"/>
  <c r="E140" s="1"/>
  <c r="E136" i="10"/>
  <c r="G136" s="1"/>
  <c r="H136" s="1"/>
  <c r="C135" i="15"/>
  <c r="E135" s="1"/>
  <c r="G135" s="1"/>
  <c r="E140" i="10"/>
  <c r="G140" s="1"/>
  <c r="H140" s="1"/>
  <c r="E144"/>
  <c r="G144" s="1"/>
  <c r="H144" s="1"/>
  <c r="E139"/>
  <c r="G139" s="1"/>
  <c r="H139" s="1"/>
  <c r="C138" i="15"/>
  <c r="E138" s="1"/>
  <c r="E135" i="10"/>
  <c r="G135" s="1"/>
  <c r="H135" s="1"/>
  <c r="C134" i="15"/>
  <c r="E134" s="1"/>
  <c r="G134" s="1"/>
  <c r="H34" i="9"/>
  <c r="H79"/>
  <c r="H81"/>
  <c r="H83"/>
  <c r="H85"/>
  <c r="H87"/>
  <c r="H93"/>
  <c r="H13"/>
  <c r="H16"/>
  <c r="H20"/>
  <c r="E134" i="10"/>
  <c r="G134" s="1"/>
  <c r="H134" s="1"/>
  <c r="G46" i="15"/>
  <c r="H46" s="1"/>
  <c r="I46"/>
  <c r="E28"/>
  <c r="G28" s="1"/>
  <c r="H28" s="1"/>
  <c r="E116"/>
  <c r="G116" s="1"/>
  <c r="H116" s="1"/>
  <c r="E88"/>
  <c r="G88" s="1"/>
  <c r="H88" s="1"/>
  <c r="E80"/>
  <c r="G80" s="1"/>
  <c r="H80" s="1"/>
  <c r="E72"/>
  <c r="I72" s="1"/>
  <c r="E56"/>
  <c r="G56" s="1"/>
  <c r="H56" s="1"/>
  <c r="E48"/>
  <c r="G48" s="1"/>
  <c r="H48" s="1"/>
  <c r="E40"/>
  <c r="G40" s="1"/>
  <c r="H40" s="1"/>
  <c r="E24"/>
  <c r="G24" s="1"/>
  <c r="H24" s="1"/>
  <c r="E16"/>
  <c r="G16" s="1"/>
  <c r="H16" s="1"/>
  <c r="E60"/>
  <c r="I60" s="1"/>
  <c r="E52"/>
  <c r="G52" s="1"/>
  <c r="H52" s="1"/>
  <c r="E44"/>
  <c r="I44" s="1"/>
  <c r="E36"/>
  <c r="I36" s="1"/>
  <c r="E20"/>
  <c r="I20" s="1"/>
  <c r="G58"/>
  <c r="H58" s="1"/>
  <c r="I58"/>
  <c r="E118"/>
  <c r="I118" s="1"/>
  <c r="E110"/>
  <c r="I110" s="1"/>
  <c r="E90"/>
  <c r="I90" s="1"/>
  <c r="E82"/>
  <c r="G82" s="1"/>
  <c r="E74"/>
  <c r="I74" s="1"/>
  <c r="E66"/>
  <c r="G66" s="1"/>
  <c r="H66" s="1"/>
  <c r="E41"/>
  <c r="G41" s="1"/>
  <c r="H41" s="1"/>
  <c r="E86"/>
  <c r="I86" s="1"/>
  <c r="E78"/>
  <c r="G78" s="1"/>
  <c r="E54"/>
  <c r="G54" s="1"/>
  <c r="H54" s="1"/>
  <c r="E30"/>
  <c r="G30" s="1"/>
  <c r="H30" s="1"/>
  <c r="E14"/>
  <c r="G14" s="1"/>
  <c r="H14" s="1"/>
  <c r="H56" i="9"/>
  <c r="H21"/>
  <c r="H12" i="10"/>
  <c r="G18"/>
  <c r="H18" s="1"/>
  <c r="G50"/>
  <c r="H50" s="1"/>
  <c r="G54"/>
  <c r="H54" s="1"/>
  <c r="G69"/>
  <c r="H69" s="1"/>
  <c r="G111"/>
  <c r="H111" s="1"/>
  <c r="H31" i="9"/>
  <c r="H77"/>
  <c r="I68" i="15"/>
  <c r="G68"/>
  <c r="H68" s="1"/>
  <c r="H72" i="10"/>
  <c r="H115"/>
  <c r="E118" i="9"/>
  <c r="H29"/>
  <c r="H60"/>
  <c r="I22" i="15"/>
  <c r="G22"/>
  <c r="H22" s="1"/>
  <c r="H41" i="9"/>
  <c r="H58"/>
  <c r="E19" i="15"/>
  <c r="G19" s="1"/>
  <c r="H16" i="10"/>
  <c r="G113"/>
  <c r="H113" s="1"/>
  <c r="G90"/>
  <c r="H90" s="1"/>
  <c r="G94"/>
  <c r="H94" s="1"/>
  <c r="I92" i="15"/>
  <c r="H92"/>
  <c r="I76"/>
  <c r="J76" s="1"/>
  <c r="Y76" s="1"/>
  <c r="E13"/>
  <c r="G13" s="1"/>
  <c r="E15"/>
  <c r="G15" s="1"/>
  <c r="H15" s="1"/>
  <c r="E17"/>
  <c r="G17" s="1"/>
  <c r="H17" s="1"/>
  <c r="E21"/>
  <c r="G21" s="1"/>
  <c r="E23"/>
  <c r="G23" s="1"/>
  <c r="E25"/>
  <c r="I25" s="1"/>
  <c r="E27"/>
  <c r="I27" s="1"/>
  <c r="E29"/>
  <c r="G29" s="1"/>
  <c r="E31"/>
  <c r="I31" s="1"/>
  <c r="E33"/>
  <c r="I33" s="1"/>
  <c r="E35"/>
  <c r="G35" s="1"/>
  <c r="H35" s="1"/>
  <c r="E37"/>
  <c r="G37" s="1"/>
  <c r="E43"/>
  <c r="G43" s="1"/>
  <c r="E45"/>
  <c r="G45" s="1"/>
  <c r="H45" s="1"/>
  <c r="E47"/>
  <c r="G47" s="1"/>
  <c r="E49"/>
  <c r="G49" s="1"/>
  <c r="H49" s="1"/>
  <c r="E51"/>
  <c r="I51" s="1"/>
  <c r="E53"/>
  <c r="I53" s="1"/>
  <c r="E55"/>
  <c r="G55" s="1"/>
  <c r="E57"/>
  <c r="G57" s="1"/>
  <c r="E59"/>
  <c r="I59" s="1"/>
  <c r="E61"/>
  <c r="G61" s="1"/>
  <c r="H61" s="1"/>
  <c r="E63"/>
  <c r="G63" s="1"/>
  <c r="H63" s="1"/>
  <c r="E65"/>
  <c r="G65" s="1"/>
  <c r="H65" s="1"/>
  <c r="E67"/>
  <c r="G67" s="1"/>
  <c r="E69"/>
  <c r="G69" s="1"/>
  <c r="E71"/>
  <c r="G71" s="1"/>
  <c r="H71" s="1"/>
  <c r="E73"/>
  <c r="G73" s="1"/>
  <c r="E75"/>
  <c r="G75" s="1"/>
  <c r="H75" s="1"/>
  <c r="E77"/>
  <c r="G77" s="1"/>
  <c r="H77" s="1"/>
  <c r="E79"/>
  <c r="G79" s="1"/>
  <c r="H79" s="1"/>
  <c r="E81"/>
  <c r="I81" s="1"/>
  <c r="E83"/>
  <c r="G83" s="1"/>
  <c r="H83" s="1"/>
  <c r="E85"/>
  <c r="G85" s="1"/>
  <c r="E87"/>
  <c r="G87" s="1"/>
  <c r="E89"/>
  <c r="I89" s="1"/>
  <c r="E91"/>
  <c r="I91" s="1"/>
  <c r="E93"/>
  <c r="I93" s="1"/>
  <c r="E95"/>
  <c r="I95" s="1"/>
  <c r="E109"/>
  <c r="G109" s="1"/>
  <c r="H109" s="1"/>
  <c r="E111"/>
  <c r="I111" s="1"/>
  <c r="E113"/>
  <c r="G113" s="1"/>
  <c r="H113" s="1"/>
  <c r="E115"/>
  <c r="G115" s="1"/>
  <c r="H115" s="1"/>
  <c r="E117"/>
  <c r="I117" s="1"/>
  <c r="E119"/>
  <c r="I119" s="1"/>
  <c r="G114"/>
  <c r="H114" s="1"/>
  <c r="J114" s="1"/>
  <c r="G12"/>
  <c r="H12" s="1"/>
  <c r="J12" s="1"/>
  <c r="H32"/>
  <c r="I32"/>
  <c r="G38"/>
  <c r="H38" s="1"/>
  <c r="I38"/>
  <c r="I34"/>
  <c r="H34"/>
  <c r="I26"/>
  <c r="H26"/>
  <c r="E139"/>
  <c r="I112"/>
  <c r="G112"/>
  <c r="H112" s="1"/>
  <c r="I94"/>
  <c r="H94"/>
  <c r="I39"/>
  <c r="G39"/>
  <c r="H39" s="1"/>
  <c r="I18"/>
  <c r="G18"/>
  <c r="H18" s="1"/>
  <c r="G64"/>
  <c r="H64" s="1"/>
  <c r="J64" s="1"/>
  <c r="Y64" s="1"/>
  <c r="I108"/>
  <c r="G108"/>
  <c r="H108" s="1"/>
  <c r="G84"/>
  <c r="H84" s="1"/>
  <c r="I84"/>
  <c r="G70"/>
  <c r="H70" s="1"/>
  <c r="I70"/>
  <c r="G50"/>
  <c r="H50" s="1"/>
  <c r="I50"/>
  <c r="G62"/>
  <c r="H62" s="1"/>
  <c r="J62" s="1"/>
  <c r="Y62" s="1"/>
  <c r="G42"/>
  <c r="H42" s="1"/>
  <c r="I42"/>
  <c r="H58" i="10"/>
  <c r="H46"/>
  <c r="G77"/>
  <c r="H77" s="1"/>
  <c r="G116"/>
  <c r="H116" s="1"/>
  <c r="H108"/>
  <c r="H56"/>
  <c r="H48"/>
  <c r="H81"/>
  <c r="H33"/>
  <c r="H21"/>
  <c r="H31"/>
  <c r="G11"/>
  <c r="H11" s="1"/>
  <c r="H19"/>
  <c r="H23"/>
  <c r="H27"/>
  <c r="H38"/>
  <c r="H42"/>
  <c r="G61"/>
  <c r="H61" s="1"/>
  <c r="H70"/>
  <c r="H74"/>
  <c r="H79"/>
  <c r="H83"/>
  <c r="H87"/>
  <c r="G109"/>
  <c r="H109" s="1"/>
  <c r="H118"/>
  <c r="G143"/>
  <c r="H143" s="1"/>
  <c r="H94" i="9"/>
  <c r="H17"/>
  <c r="H12"/>
  <c r="H26"/>
  <c r="H35"/>
  <c r="H39"/>
  <c r="H44"/>
  <c r="H49"/>
  <c r="H53"/>
  <c r="H65"/>
  <c r="H70"/>
  <c r="H74"/>
  <c r="H90"/>
  <c r="H24"/>
  <c r="H37"/>
  <c r="H42"/>
  <c r="H47"/>
  <c r="H51"/>
  <c r="H62"/>
  <c r="H68"/>
  <c r="H72"/>
  <c r="H76"/>
  <c r="H88"/>
  <c r="H92"/>
  <c r="J143" i="21" l="1"/>
  <c r="J137"/>
  <c r="V137" s="1"/>
  <c r="X137" s="1"/>
  <c r="J139"/>
  <c r="J141"/>
  <c r="V141" s="1"/>
  <c r="X141" s="1"/>
  <c r="J136"/>
  <c r="V136" s="1"/>
  <c r="X136" s="1"/>
  <c r="J135"/>
  <c r="P135" s="1"/>
  <c r="R135" s="1"/>
  <c r="P141"/>
  <c r="R141" s="1"/>
  <c r="M141"/>
  <c r="O141" s="1"/>
  <c r="Y135"/>
  <c r="AA135" s="1"/>
  <c r="V135"/>
  <c r="X135" s="1"/>
  <c r="P137"/>
  <c r="R137" s="1"/>
  <c r="M137"/>
  <c r="O137" s="1"/>
  <c r="P139"/>
  <c r="R139" s="1"/>
  <c r="Y139"/>
  <c r="AA139" s="1"/>
  <c r="M139"/>
  <c r="O139" s="1"/>
  <c r="V139"/>
  <c r="X139" s="1"/>
  <c r="L139"/>
  <c r="S139"/>
  <c r="U139" s="1"/>
  <c r="P143"/>
  <c r="R143" s="1"/>
  <c r="Y143"/>
  <c r="AA143" s="1"/>
  <c r="M143"/>
  <c r="O143" s="1"/>
  <c r="V143"/>
  <c r="X143" s="1"/>
  <c r="L143"/>
  <c r="S143"/>
  <c r="U143" s="1"/>
  <c r="S136"/>
  <c r="U136" s="1"/>
  <c r="L136"/>
  <c r="M136"/>
  <c r="O136" s="1"/>
  <c r="S138"/>
  <c r="U138" s="1"/>
  <c r="V138"/>
  <c r="X138" s="1"/>
  <c r="L138"/>
  <c r="Y138"/>
  <c r="AA138" s="1"/>
  <c r="M138"/>
  <c r="O138" s="1"/>
  <c r="P138"/>
  <c r="R138" s="1"/>
  <c r="S140"/>
  <c r="U140" s="1"/>
  <c r="V140"/>
  <c r="X140" s="1"/>
  <c r="L140"/>
  <c r="Y140"/>
  <c r="AA140" s="1"/>
  <c r="M140"/>
  <c r="O140" s="1"/>
  <c r="P140"/>
  <c r="R140" s="1"/>
  <c r="S144"/>
  <c r="U144" s="1"/>
  <c r="V144"/>
  <c r="X144" s="1"/>
  <c r="L144"/>
  <c r="Y144"/>
  <c r="AA144" s="1"/>
  <c r="M144"/>
  <c r="O144" s="1"/>
  <c r="P144"/>
  <c r="R144" s="1"/>
  <c r="J133"/>
  <c r="V44" i="19"/>
  <c r="X44" s="1"/>
  <c r="S44"/>
  <c r="U44" s="1"/>
  <c r="P44"/>
  <c r="R44" s="1"/>
  <c r="Y44"/>
  <c r="AA44" s="1"/>
  <c r="M44"/>
  <c r="O44" s="1"/>
  <c r="L44"/>
  <c r="I46"/>
  <c r="J45"/>
  <c r="V48" i="20"/>
  <c r="X48" s="1"/>
  <c r="P48"/>
  <c r="R48" s="1"/>
  <c r="L48"/>
  <c r="Y48"/>
  <c r="AA48" s="1"/>
  <c r="S48"/>
  <c r="U48" s="1"/>
  <c r="M48"/>
  <c r="O48" s="1"/>
  <c r="I50"/>
  <c r="J49"/>
  <c r="G145" i="10"/>
  <c r="H145" s="1"/>
  <c r="I148" s="1"/>
  <c r="V12" i="15"/>
  <c r="X12" s="1"/>
  <c r="Y12"/>
  <c r="H131" i="10"/>
  <c r="I11" s="1"/>
  <c r="I12" s="1"/>
  <c r="I13" s="1"/>
  <c r="G118" i="9"/>
  <c r="H118" s="1"/>
  <c r="H131" s="1"/>
  <c r="I11" s="1"/>
  <c r="L114" i="15"/>
  <c r="Y114"/>
  <c r="V31" i="17"/>
  <c r="X31" s="1"/>
  <c r="P31"/>
  <c r="R31" s="1"/>
  <c r="L31"/>
  <c r="Y31"/>
  <c r="AA31" s="1"/>
  <c r="S31"/>
  <c r="U31" s="1"/>
  <c r="M31"/>
  <c r="O31" s="1"/>
  <c r="I33"/>
  <c r="J32"/>
  <c r="V31" i="16"/>
  <c r="X31" s="1"/>
  <c r="P31"/>
  <c r="R31" s="1"/>
  <c r="L31"/>
  <c r="Y31"/>
  <c r="AA31" s="1"/>
  <c r="S31"/>
  <c r="U31" s="1"/>
  <c r="M31"/>
  <c r="O31" s="1"/>
  <c r="I33"/>
  <c r="J32"/>
  <c r="J143" i="15"/>
  <c r="Y143" s="1"/>
  <c r="AA143" s="1"/>
  <c r="G141"/>
  <c r="H141" s="1"/>
  <c r="J141" s="1"/>
  <c r="L141" s="1"/>
  <c r="J142"/>
  <c r="L142" s="1"/>
  <c r="G138"/>
  <c r="H138" s="1"/>
  <c r="I138"/>
  <c r="G137"/>
  <c r="H137" s="1"/>
  <c r="I137"/>
  <c r="J144"/>
  <c r="V143"/>
  <c r="X143" s="1"/>
  <c r="G139"/>
  <c r="H139" s="1"/>
  <c r="I139"/>
  <c r="G140"/>
  <c r="H140" s="1"/>
  <c r="I140"/>
  <c r="I45"/>
  <c r="J45" s="1"/>
  <c r="I66"/>
  <c r="J66" s="1"/>
  <c r="G110"/>
  <c r="H110" s="1"/>
  <c r="J110" s="1"/>
  <c r="H135"/>
  <c r="I135"/>
  <c r="E133"/>
  <c r="I61"/>
  <c r="J61" s="1"/>
  <c r="I113"/>
  <c r="J113" s="1"/>
  <c r="Y113" s="1"/>
  <c r="G60"/>
  <c r="H60" s="1"/>
  <c r="J60" s="1"/>
  <c r="I48"/>
  <c r="J48" s="1"/>
  <c r="I88"/>
  <c r="J88" s="1"/>
  <c r="I80"/>
  <c r="J80" s="1"/>
  <c r="H47"/>
  <c r="G31"/>
  <c r="H31" s="1"/>
  <c r="J31" s="1"/>
  <c r="I30"/>
  <c r="J30" s="1"/>
  <c r="I24"/>
  <c r="J24" s="1"/>
  <c r="G72"/>
  <c r="H72" s="1"/>
  <c r="J72" s="1"/>
  <c r="Y72" s="1"/>
  <c r="G44"/>
  <c r="H44" s="1"/>
  <c r="J44" s="1"/>
  <c r="Y44" s="1"/>
  <c r="H134"/>
  <c r="I41"/>
  <c r="J41" s="1"/>
  <c r="H85"/>
  <c r="I54"/>
  <c r="J54" s="1"/>
  <c r="H82"/>
  <c r="G74"/>
  <c r="H74" s="1"/>
  <c r="J74" s="1"/>
  <c r="I69"/>
  <c r="H13"/>
  <c r="I134"/>
  <c r="G33"/>
  <c r="H33" s="1"/>
  <c r="J33" s="1"/>
  <c r="Y33" s="1"/>
  <c r="I28"/>
  <c r="J28" s="1"/>
  <c r="G118"/>
  <c r="H118" s="1"/>
  <c r="J118" s="1"/>
  <c r="I52"/>
  <c r="J52" s="1"/>
  <c r="Y52" s="1"/>
  <c r="J68"/>
  <c r="I40"/>
  <c r="J40" s="1"/>
  <c r="I71"/>
  <c r="J71" s="1"/>
  <c r="Y71" s="1"/>
  <c r="I79"/>
  <c r="J79" s="1"/>
  <c r="I136"/>
  <c r="I16"/>
  <c r="J16" s="1"/>
  <c r="Y16" s="1"/>
  <c r="I116"/>
  <c r="J116" s="1"/>
  <c r="G36"/>
  <c r="H36" s="1"/>
  <c r="J36" s="1"/>
  <c r="H136"/>
  <c r="J136" s="1"/>
  <c r="I115"/>
  <c r="J115" s="1"/>
  <c r="I17"/>
  <c r="J17" s="1"/>
  <c r="Y17" s="1"/>
  <c r="I14"/>
  <c r="J14" s="1"/>
  <c r="J46"/>
  <c r="I56"/>
  <c r="J56" s="1"/>
  <c r="H78"/>
  <c r="G20"/>
  <c r="H20" s="1"/>
  <c r="J20" s="1"/>
  <c r="Y20" s="1"/>
  <c r="H73"/>
  <c r="I82"/>
  <c r="I78"/>
  <c r="I19"/>
  <c r="G90"/>
  <c r="H90" s="1"/>
  <c r="J90" s="1"/>
  <c r="J22"/>
  <c r="Y22" s="1"/>
  <c r="J58"/>
  <c r="Y58" s="1"/>
  <c r="H19"/>
  <c r="G86"/>
  <c r="H86" s="1"/>
  <c r="J86" s="1"/>
  <c r="I57"/>
  <c r="G95"/>
  <c r="H95" s="1"/>
  <c r="J95" s="1"/>
  <c r="Y95" s="1"/>
  <c r="I63"/>
  <c r="J63" s="1"/>
  <c r="Y63" s="1"/>
  <c r="H148" i="9"/>
  <c r="I49" i="15"/>
  <c r="J49" s="1"/>
  <c r="Y49" s="1"/>
  <c r="H21"/>
  <c r="G117"/>
  <c r="H117" s="1"/>
  <c r="J117" s="1"/>
  <c r="M114"/>
  <c r="O114" s="1"/>
  <c r="G53"/>
  <c r="H53" s="1"/>
  <c r="J53" s="1"/>
  <c r="Y53" s="1"/>
  <c r="I109"/>
  <c r="J109" s="1"/>
  <c r="Y109" s="1"/>
  <c r="G89"/>
  <c r="H89" s="1"/>
  <c r="J89" s="1"/>
  <c r="Y89" s="1"/>
  <c r="I65"/>
  <c r="J65" s="1"/>
  <c r="Y65" s="1"/>
  <c r="I37"/>
  <c r="H29"/>
  <c r="G81"/>
  <c r="H81" s="1"/>
  <c r="J81" s="1"/>
  <c r="Y81" s="1"/>
  <c r="I77"/>
  <c r="J77" s="1"/>
  <c r="Y77" s="1"/>
  <c r="G25"/>
  <c r="H25" s="1"/>
  <c r="J25" s="1"/>
  <c r="Y25" s="1"/>
  <c r="I73"/>
  <c r="I15"/>
  <c r="J15" s="1"/>
  <c r="I85"/>
  <c r="H69"/>
  <c r="H37"/>
  <c r="I29"/>
  <c r="I21"/>
  <c r="H57"/>
  <c r="G93"/>
  <c r="H93" s="1"/>
  <c r="J93" s="1"/>
  <c r="J92"/>
  <c r="H87"/>
  <c r="I43"/>
  <c r="G111"/>
  <c r="H111" s="1"/>
  <c r="J111" s="1"/>
  <c r="I83"/>
  <c r="J83" s="1"/>
  <c r="Y83" s="1"/>
  <c r="I67"/>
  <c r="G51"/>
  <c r="H51" s="1"/>
  <c r="J51" s="1"/>
  <c r="Y51" s="1"/>
  <c r="I35"/>
  <c r="J35" s="1"/>
  <c r="Y35" s="1"/>
  <c r="I23"/>
  <c r="G119"/>
  <c r="H119" s="1"/>
  <c r="J119" s="1"/>
  <c r="Y119" s="1"/>
  <c r="I75"/>
  <c r="J75" s="1"/>
  <c r="I55"/>
  <c r="G91"/>
  <c r="H91" s="1"/>
  <c r="J91" s="1"/>
  <c r="G27"/>
  <c r="H27" s="1"/>
  <c r="J27" s="1"/>
  <c r="G59"/>
  <c r="H59" s="1"/>
  <c r="J59" s="1"/>
  <c r="H67"/>
  <c r="I47"/>
  <c r="H43"/>
  <c r="H23"/>
  <c r="I13"/>
  <c r="H55"/>
  <c r="I87"/>
  <c r="J34"/>
  <c r="S114"/>
  <c r="U114" s="1"/>
  <c r="P114"/>
  <c r="R114" s="1"/>
  <c r="J112"/>
  <c r="V114"/>
  <c r="X114" s="1"/>
  <c r="J26"/>
  <c r="J70"/>
  <c r="J108"/>
  <c r="J18"/>
  <c r="J39"/>
  <c r="V76"/>
  <c r="X76" s="1"/>
  <c r="S76"/>
  <c r="U76" s="1"/>
  <c r="M76"/>
  <c r="L76"/>
  <c r="P76"/>
  <c r="R76" s="1"/>
  <c r="J38"/>
  <c r="Y38" s="1"/>
  <c r="J32"/>
  <c r="Y32" s="1"/>
  <c r="V64"/>
  <c r="X64" s="1"/>
  <c r="M64"/>
  <c r="S64"/>
  <c r="U64" s="1"/>
  <c r="L64"/>
  <c r="P64"/>
  <c r="R64" s="1"/>
  <c r="M62"/>
  <c r="P62"/>
  <c r="R62" s="1"/>
  <c r="V62"/>
  <c r="X62" s="1"/>
  <c r="S62"/>
  <c r="U62" s="1"/>
  <c r="L62"/>
  <c r="J42"/>
  <c r="Y42" s="1"/>
  <c r="J50"/>
  <c r="Y50" s="1"/>
  <c r="J84"/>
  <c r="Y84" s="1"/>
  <c r="J94"/>
  <c r="Y94" s="1"/>
  <c r="S12"/>
  <c r="U12" s="1"/>
  <c r="M12"/>
  <c r="P12"/>
  <c r="R12" s="1"/>
  <c r="L12"/>
  <c r="S135" i="21" l="1"/>
  <c r="U135" s="1"/>
  <c r="L137"/>
  <c r="I134" i="9"/>
  <c r="K94"/>
  <c r="L135" i="21"/>
  <c r="M135"/>
  <c r="O135" s="1"/>
  <c r="L141"/>
  <c r="Y137"/>
  <c r="AA137" s="1"/>
  <c r="S137"/>
  <c r="U137" s="1"/>
  <c r="Y141"/>
  <c r="AA141" s="1"/>
  <c r="S141"/>
  <c r="U141" s="1"/>
  <c r="P136"/>
  <c r="R136" s="1"/>
  <c r="Y136"/>
  <c r="AA136" s="1"/>
  <c r="Y133"/>
  <c r="AA133" s="1"/>
  <c r="M133"/>
  <c r="O133" s="1"/>
  <c r="P133"/>
  <c r="R133" s="1"/>
  <c r="S133"/>
  <c r="U133" s="1"/>
  <c r="V133"/>
  <c r="X133" s="1"/>
  <c r="L133"/>
  <c r="M45" i="19"/>
  <c r="O45" s="1"/>
  <c r="V45"/>
  <c r="X45" s="1"/>
  <c r="L45"/>
  <c r="S45"/>
  <c r="U45" s="1"/>
  <c r="P45"/>
  <c r="R45" s="1"/>
  <c r="Y45"/>
  <c r="AA45" s="1"/>
  <c r="I47"/>
  <c r="J46"/>
  <c r="Y49" i="20"/>
  <c r="AA49" s="1"/>
  <c r="S49"/>
  <c r="U49" s="1"/>
  <c r="M49"/>
  <c r="O49" s="1"/>
  <c r="V49"/>
  <c r="X49" s="1"/>
  <c r="P49"/>
  <c r="R49" s="1"/>
  <c r="L49"/>
  <c r="I51"/>
  <c r="J50"/>
  <c r="K134" i="9"/>
  <c r="Q134" s="1"/>
  <c r="R134" s="1"/>
  <c r="I135"/>
  <c r="I136" s="1"/>
  <c r="W134"/>
  <c r="X134" s="1"/>
  <c r="Z134"/>
  <c r="AA134" s="1"/>
  <c r="T134"/>
  <c r="U134" s="1"/>
  <c r="N134"/>
  <c r="O134" s="1"/>
  <c r="L134"/>
  <c r="P18" i="15"/>
  <c r="R18" s="1"/>
  <c r="Y18"/>
  <c r="M70"/>
  <c r="O70" s="1"/>
  <c r="Y70"/>
  <c r="L34"/>
  <c r="Y34"/>
  <c r="S59"/>
  <c r="U59" s="1"/>
  <c r="Y59"/>
  <c r="V15"/>
  <c r="X15" s="1"/>
  <c r="Y15"/>
  <c r="V56"/>
  <c r="X56" s="1"/>
  <c r="Y56"/>
  <c r="S14"/>
  <c r="U14" s="1"/>
  <c r="Y14"/>
  <c r="V36"/>
  <c r="X36" s="1"/>
  <c r="Y36"/>
  <c r="M40"/>
  <c r="O40" s="1"/>
  <c r="Y40"/>
  <c r="V28"/>
  <c r="X28" s="1"/>
  <c r="Y28"/>
  <c r="M30"/>
  <c r="O30" s="1"/>
  <c r="Y30"/>
  <c r="V60"/>
  <c r="X60" s="1"/>
  <c r="Y60"/>
  <c r="L61"/>
  <c r="Y61"/>
  <c r="P45"/>
  <c r="R45" s="1"/>
  <c r="Y45"/>
  <c r="S39"/>
  <c r="U39" s="1"/>
  <c r="Y39"/>
  <c r="P26"/>
  <c r="R26" s="1"/>
  <c r="Y26"/>
  <c r="L27"/>
  <c r="Y27"/>
  <c r="V46"/>
  <c r="X46" s="1"/>
  <c r="Y46"/>
  <c r="M68"/>
  <c r="O68" s="1"/>
  <c r="Y68"/>
  <c r="L54"/>
  <c r="Y54"/>
  <c r="P41"/>
  <c r="R41" s="1"/>
  <c r="Y41"/>
  <c r="V24"/>
  <c r="X24" s="1"/>
  <c r="Y24"/>
  <c r="M31"/>
  <c r="O31" s="1"/>
  <c r="Y31"/>
  <c r="M48"/>
  <c r="O48" s="1"/>
  <c r="Y48"/>
  <c r="L66"/>
  <c r="Y66"/>
  <c r="S91"/>
  <c r="U91" s="1"/>
  <c r="Y91"/>
  <c r="P75"/>
  <c r="R75" s="1"/>
  <c r="Y75"/>
  <c r="M92"/>
  <c r="O92" s="1"/>
  <c r="Y92"/>
  <c r="S117"/>
  <c r="U117" s="1"/>
  <c r="Y117"/>
  <c r="V86"/>
  <c r="X86" s="1"/>
  <c r="Y86"/>
  <c r="M90"/>
  <c r="O90" s="1"/>
  <c r="Y90"/>
  <c r="AA90" s="1"/>
  <c r="L116"/>
  <c r="Y116"/>
  <c r="S118"/>
  <c r="U118" s="1"/>
  <c r="Y118"/>
  <c r="V74"/>
  <c r="X74" s="1"/>
  <c r="Y74"/>
  <c r="P80"/>
  <c r="R80" s="1"/>
  <c r="Y80"/>
  <c r="S108"/>
  <c r="U108" s="1"/>
  <c r="Y108"/>
  <c r="S112"/>
  <c r="U112" s="1"/>
  <c r="Y112"/>
  <c r="V111"/>
  <c r="X111" s="1"/>
  <c r="Y111"/>
  <c r="V93"/>
  <c r="X93" s="1"/>
  <c r="Y93"/>
  <c r="M115"/>
  <c r="O115" s="1"/>
  <c r="Y115"/>
  <c r="AA115" s="1"/>
  <c r="V79"/>
  <c r="X79" s="1"/>
  <c r="Y79"/>
  <c r="P88"/>
  <c r="R88" s="1"/>
  <c r="Y88"/>
  <c r="L110"/>
  <c r="Y110"/>
  <c r="AA110" s="1"/>
  <c r="Y32" i="17"/>
  <c r="AA32" s="1"/>
  <c r="S32"/>
  <c r="U32" s="1"/>
  <c r="M32"/>
  <c r="O32" s="1"/>
  <c r="V32"/>
  <c r="X32" s="1"/>
  <c r="P32"/>
  <c r="R32" s="1"/>
  <c r="L32"/>
  <c r="I34"/>
  <c r="J33"/>
  <c r="P66" i="15"/>
  <c r="R66" s="1"/>
  <c r="Y32" i="16"/>
  <c r="AA32" s="1"/>
  <c r="S32"/>
  <c r="U32" s="1"/>
  <c r="M32"/>
  <c r="O32" s="1"/>
  <c r="V32"/>
  <c r="X32" s="1"/>
  <c r="P32"/>
  <c r="R32" s="1"/>
  <c r="L32"/>
  <c r="I34"/>
  <c r="J33"/>
  <c r="K120" i="10"/>
  <c r="K121"/>
  <c r="K122"/>
  <c r="K123"/>
  <c r="K124"/>
  <c r="K125"/>
  <c r="K126"/>
  <c r="K127"/>
  <c r="K128"/>
  <c r="K129"/>
  <c r="K130"/>
  <c r="K119"/>
  <c r="K120" i="9"/>
  <c r="K122"/>
  <c r="K123"/>
  <c r="K124"/>
  <c r="K126"/>
  <c r="K128"/>
  <c r="K129"/>
  <c r="K130"/>
  <c r="K119"/>
  <c r="K121"/>
  <c r="K125"/>
  <c r="K127"/>
  <c r="I14" i="10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12" i="9"/>
  <c r="I13" s="1"/>
  <c r="I14" s="1"/>
  <c r="I15" s="1"/>
  <c r="I16" s="1"/>
  <c r="I17" s="1"/>
  <c r="I18" s="1"/>
  <c r="I19" s="1"/>
  <c r="I20" s="1"/>
  <c r="I21" s="1"/>
  <c r="K17" i="10"/>
  <c r="Z17" s="1"/>
  <c r="K106"/>
  <c r="K105"/>
  <c r="K102"/>
  <c r="K101"/>
  <c r="K98"/>
  <c r="K95"/>
  <c r="K104"/>
  <c r="K103"/>
  <c r="K97"/>
  <c r="K96"/>
  <c r="K100"/>
  <c r="K99"/>
  <c r="K106" i="9"/>
  <c r="J106" s="1"/>
  <c r="K105"/>
  <c r="J105" s="1"/>
  <c r="K102"/>
  <c r="J102" s="1"/>
  <c r="K101"/>
  <c r="J101" s="1"/>
  <c r="K98"/>
  <c r="J98" s="1"/>
  <c r="K97"/>
  <c r="J97" s="1"/>
  <c r="K103"/>
  <c r="J103" s="1"/>
  <c r="K100"/>
  <c r="J100" s="1"/>
  <c r="K104"/>
  <c r="J104" s="1"/>
  <c r="K99"/>
  <c r="J99" s="1"/>
  <c r="K96"/>
  <c r="K95"/>
  <c r="P143" i="15"/>
  <c r="R143" s="1"/>
  <c r="M143"/>
  <c r="O143" s="1"/>
  <c r="K22" i="9"/>
  <c r="Z22" s="1"/>
  <c r="K107"/>
  <c r="L143" i="15"/>
  <c r="S143"/>
  <c r="U143" s="1"/>
  <c r="S141"/>
  <c r="U141" s="1"/>
  <c r="V141"/>
  <c r="X141" s="1"/>
  <c r="M141"/>
  <c r="O141" s="1"/>
  <c r="P141"/>
  <c r="R141" s="1"/>
  <c r="Y141"/>
  <c r="AA141" s="1"/>
  <c r="M142"/>
  <c r="O142" s="1"/>
  <c r="P142"/>
  <c r="R142" s="1"/>
  <c r="V142"/>
  <c r="X142" s="1"/>
  <c r="S142"/>
  <c r="U142" s="1"/>
  <c r="J137"/>
  <c r="S137" s="1"/>
  <c r="U137" s="1"/>
  <c r="J135"/>
  <c r="P135" s="1"/>
  <c r="Y142"/>
  <c r="AA142" s="1"/>
  <c r="T22" i="9"/>
  <c r="J140" i="15"/>
  <c r="S140" s="1"/>
  <c r="U140" s="1"/>
  <c r="J139"/>
  <c r="V139" s="1"/>
  <c r="X139" s="1"/>
  <c r="J134"/>
  <c r="L40"/>
  <c r="S136"/>
  <c r="V136"/>
  <c r="P136"/>
  <c r="Y136"/>
  <c r="M136"/>
  <c r="L144"/>
  <c r="S144"/>
  <c r="U144" s="1"/>
  <c r="P144"/>
  <c r="R144" s="1"/>
  <c r="M144"/>
  <c r="O144" s="1"/>
  <c r="V144"/>
  <c r="X144" s="1"/>
  <c r="Y144"/>
  <c r="AA144" s="1"/>
  <c r="J138"/>
  <c r="K117" i="9"/>
  <c r="Z117" s="1"/>
  <c r="P110" i="15"/>
  <c r="R110" s="1"/>
  <c r="M110"/>
  <c r="O110" s="1"/>
  <c r="M66"/>
  <c r="O66" s="1"/>
  <c r="S110"/>
  <c r="U110" s="1"/>
  <c r="V110"/>
  <c r="X110" s="1"/>
  <c r="AA114"/>
  <c r="V66"/>
  <c r="X66" s="1"/>
  <c r="S48"/>
  <c r="U48" s="1"/>
  <c r="S66"/>
  <c r="U66" s="1"/>
  <c r="J47"/>
  <c r="P46"/>
  <c r="R46" s="1"/>
  <c r="K74" i="9"/>
  <c r="M46" i="15"/>
  <c r="O46" s="1"/>
  <c r="P118"/>
  <c r="R118" s="1"/>
  <c r="S88"/>
  <c r="U88" s="1"/>
  <c r="S68"/>
  <c r="U68" s="1"/>
  <c r="P68"/>
  <c r="R68" s="1"/>
  <c r="W135"/>
  <c r="S56"/>
  <c r="U56" s="1"/>
  <c r="V88"/>
  <c r="X88" s="1"/>
  <c r="M88"/>
  <c r="L88"/>
  <c r="L36"/>
  <c r="M36"/>
  <c r="AA36" s="1"/>
  <c r="K38" i="9"/>
  <c r="Q38" s="1"/>
  <c r="K24"/>
  <c r="K54"/>
  <c r="K64"/>
  <c r="M118" i="15"/>
  <c r="P48"/>
  <c r="R48" s="1"/>
  <c r="J13"/>
  <c r="S40"/>
  <c r="U40" s="1"/>
  <c r="V48"/>
  <c r="X48" s="1"/>
  <c r="K21" i="9"/>
  <c r="K50"/>
  <c r="K35"/>
  <c r="K68"/>
  <c r="Q68" s="1"/>
  <c r="K27"/>
  <c r="K67"/>
  <c r="K52"/>
  <c r="K91"/>
  <c r="K81"/>
  <c r="K114"/>
  <c r="K62"/>
  <c r="K88"/>
  <c r="K39"/>
  <c r="K108"/>
  <c r="K73"/>
  <c r="K14"/>
  <c r="V68" i="15"/>
  <c r="X68" s="1"/>
  <c r="L56"/>
  <c r="S92"/>
  <c r="U92" s="1"/>
  <c r="J57"/>
  <c r="L68"/>
  <c r="P56"/>
  <c r="R56" s="1"/>
  <c r="J87"/>
  <c r="M56"/>
  <c r="AA56" s="1"/>
  <c r="I133"/>
  <c r="H133"/>
  <c r="G133"/>
  <c r="S111"/>
  <c r="U111" s="1"/>
  <c r="V118"/>
  <c r="X118" s="1"/>
  <c r="J37"/>
  <c r="J73"/>
  <c r="L48"/>
  <c r="J85"/>
  <c r="L14"/>
  <c r="P27"/>
  <c r="R27" s="1"/>
  <c r="J55"/>
  <c r="L118"/>
  <c r="S46"/>
  <c r="U46" s="1"/>
  <c r="L74"/>
  <c r="P36"/>
  <c r="R36" s="1"/>
  <c r="J78"/>
  <c r="L46"/>
  <c r="S36"/>
  <c r="U36" s="1"/>
  <c r="Q134"/>
  <c r="M93"/>
  <c r="O93" s="1"/>
  <c r="J19"/>
  <c r="T136"/>
  <c r="L28"/>
  <c r="M86"/>
  <c r="O86" s="1"/>
  <c r="S31"/>
  <c r="U31" s="1"/>
  <c r="S86"/>
  <c r="U86" s="1"/>
  <c r="S28"/>
  <c r="U28" s="1"/>
  <c r="P28"/>
  <c r="R28" s="1"/>
  <c r="L86"/>
  <c r="M28"/>
  <c r="J69"/>
  <c r="V90"/>
  <c r="X90" s="1"/>
  <c r="V41"/>
  <c r="X41" s="1"/>
  <c r="P86"/>
  <c r="R86" s="1"/>
  <c r="V40"/>
  <c r="X40" s="1"/>
  <c r="J82"/>
  <c r="K77" i="9"/>
  <c r="K76"/>
  <c r="K60"/>
  <c r="K26"/>
  <c r="K82"/>
  <c r="K31"/>
  <c r="K112"/>
  <c r="K65"/>
  <c r="K45"/>
  <c r="K70"/>
  <c r="K37"/>
  <c r="K115"/>
  <c r="K34"/>
  <c r="K78"/>
  <c r="K46"/>
  <c r="K41"/>
  <c r="K13"/>
  <c r="K69"/>
  <c r="K42"/>
  <c r="K25"/>
  <c r="K18"/>
  <c r="K15"/>
  <c r="K89"/>
  <c r="K48"/>
  <c r="K113"/>
  <c r="K29"/>
  <c r="K87"/>
  <c r="K85"/>
  <c r="K44"/>
  <c r="K57"/>
  <c r="K28"/>
  <c r="K109"/>
  <c r="K40"/>
  <c r="K61"/>
  <c r="K92"/>
  <c r="K66"/>
  <c r="K116"/>
  <c r="K75"/>
  <c r="K49"/>
  <c r="K53"/>
  <c r="K79"/>
  <c r="K83"/>
  <c r="K72"/>
  <c r="K29" i="10"/>
  <c r="K20" i="9"/>
  <c r="K12"/>
  <c r="K16"/>
  <c r="Z16" s="1"/>
  <c r="K30"/>
  <c r="K17"/>
  <c r="Z17" s="1"/>
  <c r="K23"/>
  <c r="K43"/>
  <c r="K118"/>
  <c r="K84"/>
  <c r="K56"/>
  <c r="K93"/>
  <c r="K58"/>
  <c r="K63"/>
  <c r="K47"/>
  <c r="K33"/>
  <c r="K71"/>
  <c r="K80"/>
  <c r="K32"/>
  <c r="K110"/>
  <c r="K59"/>
  <c r="K36"/>
  <c r="K86"/>
  <c r="K55"/>
  <c r="K90"/>
  <c r="K111"/>
  <c r="K51"/>
  <c r="K11"/>
  <c r="J11" s="1"/>
  <c r="K48" i="10"/>
  <c r="K19" i="9"/>
  <c r="K43" i="10"/>
  <c r="K19"/>
  <c r="K86"/>
  <c r="K38"/>
  <c r="K117"/>
  <c r="K73"/>
  <c r="K83"/>
  <c r="K62"/>
  <c r="P40" i="15"/>
  <c r="R40" s="1"/>
  <c r="K51" i="10"/>
  <c r="K36"/>
  <c r="K82"/>
  <c r="K23"/>
  <c r="K116"/>
  <c r="K94"/>
  <c r="I134"/>
  <c r="I135" s="1"/>
  <c r="I136" s="1"/>
  <c r="K88"/>
  <c r="K12"/>
  <c r="K24"/>
  <c r="K71"/>
  <c r="K77"/>
  <c r="K65"/>
  <c r="K52"/>
  <c r="K76"/>
  <c r="K113"/>
  <c r="K37"/>
  <c r="K33"/>
  <c r="K81"/>
  <c r="K13"/>
  <c r="K26"/>
  <c r="K84"/>
  <c r="K75"/>
  <c r="K34"/>
  <c r="K60"/>
  <c r="K22"/>
  <c r="K91"/>
  <c r="K108"/>
  <c r="K92"/>
  <c r="K50"/>
  <c r="Z50" s="1"/>
  <c r="K16"/>
  <c r="K11"/>
  <c r="K63"/>
  <c r="K30"/>
  <c r="K69"/>
  <c r="V116" i="15"/>
  <c r="X116" s="1"/>
  <c r="K25" i="10"/>
  <c r="V115" i="15"/>
  <c r="X115" s="1"/>
  <c r="P111"/>
  <c r="R111" s="1"/>
  <c r="P91"/>
  <c r="R91" s="1"/>
  <c r="S93"/>
  <c r="U93" s="1"/>
  <c r="S60"/>
  <c r="U60" s="1"/>
  <c r="K89" i="10"/>
  <c r="L81" i="15"/>
  <c r="S81"/>
  <c r="U81" s="1"/>
  <c r="S58"/>
  <c r="U58" s="1"/>
  <c r="V58"/>
  <c r="X58" s="1"/>
  <c r="L58"/>
  <c r="P58"/>
  <c r="R58" s="1"/>
  <c r="M58"/>
  <c r="M112"/>
  <c r="M34"/>
  <c r="P115"/>
  <c r="R115" s="1"/>
  <c r="J21"/>
  <c r="P22"/>
  <c r="R22" s="1"/>
  <c r="M22"/>
  <c r="S22"/>
  <c r="U22" s="1"/>
  <c r="L22"/>
  <c r="V22"/>
  <c r="X22" s="1"/>
  <c r="S115"/>
  <c r="U115" s="1"/>
  <c r="V109"/>
  <c r="X109" s="1"/>
  <c r="P109"/>
  <c r="R109" s="1"/>
  <c r="P53"/>
  <c r="R53" s="1"/>
  <c r="S53"/>
  <c r="U53" s="1"/>
  <c r="M45"/>
  <c r="L111"/>
  <c r="M111"/>
  <c r="O111" s="1"/>
  <c r="P34"/>
  <c r="R34" s="1"/>
  <c r="P59"/>
  <c r="R59" s="1"/>
  <c r="L115"/>
  <c r="P54"/>
  <c r="R54" s="1"/>
  <c r="L93"/>
  <c r="J67"/>
  <c r="J43"/>
  <c r="J29"/>
  <c r="Y29" s="1"/>
  <c r="M117"/>
  <c r="L108"/>
  <c r="P70"/>
  <c r="R70" s="1"/>
  <c r="S27"/>
  <c r="U27" s="1"/>
  <c r="P93"/>
  <c r="R93" s="1"/>
  <c r="AA92"/>
  <c r="L25"/>
  <c r="S25"/>
  <c r="U25" s="1"/>
  <c r="M77"/>
  <c r="AA77" s="1"/>
  <c r="S77"/>
  <c r="U77" s="1"/>
  <c r="M41"/>
  <c r="L18"/>
  <c r="M79"/>
  <c r="V112"/>
  <c r="X112" s="1"/>
  <c r="V34"/>
  <c r="X34" s="1"/>
  <c r="V59"/>
  <c r="X59" s="1"/>
  <c r="M91"/>
  <c r="P74"/>
  <c r="R74" s="1"/>
  <c r="L92"/>
  <c r="V92"/>
  <c r="X92" s="1"/>
  <c r="P92"/>
  <c r="R92" s="1"/>
  <c r="S90"/>
  <c r="U90" s="1"/>
  <c r="L117"/>
  <c r="V45"/>
  <c r="X45" s="1"/>
  <c r="P60"/>
  <c r="R60" s="1"/>
  <c r="V25"/>
  <c r="X25" s="1"/>
  <c r="P25"/>
  <c r="R25" s="1"/>
  <c r="P81"/>
  <c r="R81" s="1"/>
  <c r="S61"/>
  <c r="U61" s="1"/>
  <c r="V27"/>
  <c r="X27" s="1"/>
  <c r="M27"/>
  <c r="AA27" s="1"/>
  <c r="S30"/>
  <c r="U30" s="1"/>
  <c r="V80"/>
  <c r="X80" s="1"/>
  <c r="M74"/>
  <c r="O74" s="1"/>
  <c r="S74"/>
  <c r="U74" s="1"/>
  <c r="S80"/>
  <c r="U80" s="1"/>
  <c r="L30"/>
  <c r="J23"/>
  <c r="V14"/>
  <c r="X14" s="1"/>
  <c r="L112"/>
  <c r="P112"/>
  <c r="R112" s="1"/>
  <c r="V108"/>
  <c r="X108" s="1"/>
  <c r="L60"/>
  <c r="S34"/>
  <c r="U34" s="1"/>
  <c r="V77"/>
  <c r="X77" s="1"/>
  <c r="M81"/>
  <c r="AA81" s="1"/>
  <c r="L39"/>
  <c r="M59"/>
  <c r="L59"/>
  <c r="L91"/>
  <c r="V91"/>
  <c r="X91" s="1"/>
  <c r="S54"/>
  <c r="U54" s="1"/>
  <c r="S26"/>
  <c r="U26" s="1"/>
  <c r="M24"/>
  <c r="L90"/>
  <c r="P90"/>
  <c r="R90" s="1"/>
  <c r="L41"/>
  <c r="S18"/>
  <c r="U18" s="1"/>
  <c r="P117"/>
  <c r="R117" s="1"/>
  <c r="V117"/>
  <c r="X117" s="1"/>
  <c r="S45"/>
  <c r="U45" s="1"/>
  <c r="L45"/>
  <c r="M25"/>
  <c r="AA25" s="1"/>
  <c r="V70"/>
  <c r="X70" s="1"/>
  <c r="L70"/>
  <c r="P31"/>
  <c r="R31" s="1"/>
  <c r="M61"/>
  <c r="O61" s="1"/>
  <c r="V61"/>
  <c r="X61" s="1"/>
  <c r="V53"/>
  <c r="X53" s="1"/>
  <c r="L53"/>
  <c r="L80"/>
  <c r="M80"/>
  <c r="P116"/>
  <c r="R116" s="1"/>
  <c r="M75"/>
  <c r="V39"/>
  <c r="X39" s="1"/>
  <c r="S15"/>
  <c r="U15" s="1"/>
  <c r="S109"/>
  <c r="U109" s="1"/>
  <c r="M109"/>
  <c r="AA109" s="1"/>
  <c r="L26"/>
  <c r="M54"/>
  <c r="P24"/>
  <c r="R24" s="1"/>
  <c r="S116"/>
  <c r="U116" s="1"/>
  <c r="P14"/>
  <c r="R14" s="1"/>
  <c r="M14"/>
  <c r="O14" s="1"/>
  <c r="S70"/>
  <c r="U70" s="1"/>
  <c r="L77"/>
  <c r="P77"/>
  <c r="R77" s="1"/>
  <c r="V81"/>
  <c r="X81" s="1"/>
  <c r="P39"/>
  <c r="R39" s="1"/>
  <c r="M39"/>
  <c r="O39" s="1"/>
  <c r="L31"/>
  <c r="V31"/>
  <c r="X31" s="1"/>
  <c r="P61"/>
  <c r="R61" s="1"/>
  <c r="M53"/>
  <c r="O53" s="1"/>
  <c r="V54"/>
  <c r="X54" s="1"/>
  <c r="M26"/>
  <c r="S24"/>
  <c r="U24" s="1"/>
  <c r="L24"/>
  <c r="M116"/>
  <c r="O116" s="1"/>
  <c r="V26"/>
  <c r="X26" s="1"/>
  <c r="P30"/>
  <c r="R30" s="1"/>
  <c r="V30"/>
  <c r="X30" s="1"/>
  <c r="S41"/>
  <c r="U41" s="1"/>
  <c r="M18"/>
  <c r="O18" s="1"/>
  <c r="V18"/>
  <c r="X18" s="1"/>
  <c r="L79"/>
  <c r="P108"/>
  <c r="R108" s="1"/>
  <c r="M108"/>
  <c r="O108" s="1"/>
  <c r="M60"/>
  <c r="O60" s="1"/>
  <c r="S75"/>
  <c r="U75" s="1"/>
  <c r="L15"/>
  <c r="L109"/>
  <c r="V20"/>
  <c r="X20" s="1"/>
  <c r="P20"/>
  <c r="R20" s="1"/>
  <c r="M20"/>
  <c r="L20"/>
  <c r="S20"/>
  <c r="U20" s="1"/>
  <c r="V16"/>
  <c r="X16" s="1"/>
  <c r="L16"/>
  <c r="S16"/>
  <c r="U16" s="1"/>
  <c r="M16"/>
  <c r="P16"/>
  <c r="R16" s="1"/>
  <c r="AA68"/>
  <c r="M38"/>
  <c r="S38"/>
  <c r="U38" s="1"/>
  <c r="L38"/>
  <c r="P38"/>
  <c r="R38" s="1"/>
  <c r="V38"/>
  <c r="X38" s="1"/>
  <c r="O76"/>
  <c r="AA76"/>
  <c r="P79"/>
  <c r="R79" s="1"/>
  <c r="S79"/>
  <c r="U79" s="1"/>
  <c r="L75"/>
  <c r="V75"/>
  <c r="X75" s="1"/>
  <c r="P15"/>
  <c r="R15" s="1"/>
  <c r="M15"/>
  <c r="S32"/>
  <c r="U32" s="1"/>
  <c r="M32"/>
  <c r="V32"/>
  <c r="X32" s="1"/>
  <c r="P32"/>
  <c r="R32" s="1"/>
  <c r="L32"/>
  <c r="S33"/>
  <c r="U33" s="1"/>
  <c r="L33"/>
  <c r="V33"/>
  <c r="X33" s="1"/>
  <c r="P33"/>
  <c r="R33" s="1"/>
  <c r="M33"/>
  <c r="O12"/>
  <c r="M94"/>
  <c r="V94"/>
  <c r="X94" s="1"/>
  <c r="P94"/>
  <c r="R94" s="1"/>
  <c r="L94"/>
  <c r="S94"/>
  <c r="U94" s="1"/>
  <c r="S119"/>
  <c r="U119" s="1"/>
  <c r="L119"/>
  <c r="V119"/>
  <c r="X119" s="1"/>
  <c r="M119"/>
  <c r="P119"/>
  <c r="R119" s="1"/>
  <c r="V49"/>
  <c r="X49" s="1"/>
  <c r="P49"/>
  <c r="R49" s="1"/>
  <c r="L49"/>
  <c r="S49"/>
  <c r="U49" s="1"/>
  <c r="M49"/>
  <c r="M95"/>
  <c r="V95"/>
  <c r="X95" s="1"/>
  <c r="P95"/>
  <c r="R95" s="1"/>
  <c r="S95"/>
  <c r="U95" s="1"/>
  <c r="L95"/>
  <c r="M65"/>
  <c r="V65"/>
  <c r="X65" s="1"/>
  <c r="P65"/>
  <c r="R65" s="1"/>
  <c r="L65"/>
  <c r="S65"/>
  <c r="U65" s="1"/>
  <c r="S51"/>
  <c r="U51" s="1"/>
  <c r="P51"/>
  <c r="R51" s="1"/>
  <c r="M51"/>
  <c r="V51"/>
  <c r="X51" s="1"/>
  <c r="L51"/>
  <c r="V50"/>
  <c r="X50" s="1"/>
  <c r="M50"/>
  <c r="P50"/>
  <c r="R50" s="1"/>
  <c r="S50"/>
  <c r="U50" s="1"/>
  <c r="L50"/>
  <c r="V52"/>
  <c r="X52" s="1"/>
  <c r="M52"/>
  <c r="P52"/>
  <c r="R52" s="1"/>
  <c r="L52"/>
  <c r="S52"/>
  <c r="U52" s="1"/>
  <c r="AA70"/>
  <c r="O62"/>
  <c r="AA62"/>
  <c r="AA31"/>
  <c r="L44"/>
  <c r="P44"/>
  <c r="R44" s="1"/>
  <c r="M44"/>
  <c r="S44"/>
  <c r="U44" s="1"/>
  <c r="V44"/>
  <c r="X44" s="1"/>
  <c r="L17"/>
  <c r="S17"/>
  <c r="U17" s="1"/>
  <c r="P17"/>
  <c r="R17" s="1"/>
  <c r="M17"/>
  <c r="V17"/>
  <c r="X17" s="1"/>
  <c r="L35"/>
  <c r="M35"/>
  <c r="S35"/>
  <c r="U35" s="1"/>
  <c r="V35"/>
  <c r="X35" s="1"/>
  <c r="P35"/>
  <c r="R35" s="1"/>
  <c r="M63"/>
  <c r="P63"/>
  <c r="R63" s="1"/>
  <c r="S63"/>
  <c r="U63" s="1"/>
  <c r="L63"/>
  <c r="V63"/>
  <c r="X63" s="1"/>
  <c r="S71"/>
  <c r="U71" s="1"/>
  <c r="M71"/>
  <c r="P71"/>
  <c r="R71" s="1"/>
  <c r="L71"/>
  <c r="V71"/>
  <c r="X71" s="1"/>
  <c r="S89"/>
  <c r="U89" s="1"/>
  <c r="L89"/>
  <c r="V89"/>
  <c r="X89" s="1"/>
  <c r="M89"/>
  <c r="P89"/>
  <c r="R89" s="1"/>
  <c r="M83"/>
  <c r="V83"/>
  <c r="X83" s="1"/>
  <c r="S83"/>
  <c r="U83" s="1"/>
  <c r="P83"/>
  <c r="R83" s="1"/>
  <c r="L83"/>
  <c r="M113"/>
  <c r="P113"/>
  <c r="R113" s="1"/>
  <c r="V113"/>
  <c r="X113" s="1"/>
  <c r="L113"/>
  <c r="S113"/>
  <c r="U113" s="1"/>
  <c r="M84"/>
  <c r="P84"/>
  <c r="R84" s="1"/>
  <c r="L84"/>
  <c r="S84"/>
  <c r="U84" s="1"/>
  <c r="V84"/>
  <c r="X84" s="1"/>
  <c r="S72"/>
  <c r="U72" s="1"/>
  <c r="M72"/>
  <c r="V72"/>
  <c r="X72" s="1"/>
  <c r="L72"/>
  <c r="P72"/>
  <c r="R72" s="1"/>
  <c r="V42"/>
  <c r="X42" s="1"/>
  <c r="S42"/>
  <c r="U42" s="1"/>
  <c r="L42"/>
  <c r="M42"/>
  <c r="P42"/>
  <c r="R42" s="1"/>
  <c r="AA64"/>
  <c r="O64"/>
  <c r="K90" i="10"/>
  <c r="K74"/>
  <c r="K58"/>
  <c r="Z58" s="1"/>
  <c r="K57"/>
  <c r="K66"/>
  <c r="K107"/>
  <c r="K85"/>
  <c r="K53"/>
  <c r="Z53" s="1"/>
  <c r="K21"/>
  <c r="K78"/>
  <c r="K46"/>
  <c r="K14"/>
  <c r="K67"/>
  <c r="K31"/>
  <c r="K79"/>
  <c r="K47"/>
  <c r="Z47" s="1"/>
  <c r="K39"/>
  <c r="K28"/>
  <c r="K27"/>
  <c r="K80"/>
  <c r="K20"/>
  <c r="K64"/>
  <c r="K32"/>
  <c r="K114"/>
  <c r="Z114" s="1"/>
  <c r="K42"/>
  <c r="K111"/>
  <c r="K41"/>
  <c r="K115"/>
  <c r="K45"/>
  <c r="K70"/>
  <c r="K109"/>
  <c r="K44"/>
  <c r="Z44" s="1"/>
  <c r="K15"/>
  <c r="K112"/>
  <c r="K68"/>
  <c r="K56"/>
  <c r="Z56" s="1"/>
  <c r="K49"/>
  <c r="K93"/>
  <c r="K54"/>
  <c r="K87"/>
  <c r="K35"/>
  <c r="K40"/>
  <c r="K61"/>
  <c r="K55"/>
  <c r="K110"/>
  <c r="K18"/>
  <c r="K59"/>
  <c r="K72"/>
  <c r="Z72" s="1"/>
  <c r="K118"/>
  <c r="K136" i="9" l="1"/>
  <c r="Z136" s="1"/>
  <c r="AA136" s="1"/>
  <c r="I137"/>
  <c r="W136"/>
  <c r="X136" s="1"/>
  <c r="K135"/>
  <c r="Z135" s="1"/>
  <c r="AA135" s="1"/>
  <c r="P46" i="19"/>
  <c r="R46" s="1"/>
  <c r="Y46"/>
  <c r="AA46" s="1"/>
  <c r="M46"/>
  <c r="O46" s="1"/>
  <c r="V46"/>
  <c r="X46" s="1"/>
  <c r="L46"/>
  <c r="S46"/>
  <c r="U46" s="1"/>
  <c r="I48"/>
  <c r="J47"/>
  <c r="V50" i="20"/>
  <c r="X50" s="1"/>
  <c r="P50"/>
  <c r="R50" s="1"/>
  <c r="L50"/>
  <c r="Y50"/>
  <c r="AA50" s="1"/>
  <c r="S50"/>
  <c r="U50" s="1"/>
  <c r="M50"/>
  <c r="O50" s="1"/>
  <c r="I52"/>
  <c r="J51"/>
  <c r="W135" i="9"/>
  <c r="X135" s="1"/>
  <c r="Q135"/>
  <c r="R135" s="1"/>
  <c r="T135"/>
  <c r="U135" s="1"/>
  <c r="N135"/>
  <c r="O135" s="1"/>
  <c r="L135"/>
  <c r="AA15" i="15"/>
  <c r="AA26"/>
  <c r="AA54"/>
  <c r="AA59"/>
  <c r="AA41"/>
  <c r="AA34"/>
  <c r="AA28"/>
  <c r="AA48"/>
  <c r="AA30"/>
  <c r="AA40"/>
  <c r="M67"/>
  <c r="Y67"/>
  <c r="P69"/>
  <c r="R69" s="1"/>
  <c r="Y69"/>
  <c r="S19"/>
  <c r="U19" s="1"/>
  <c r="Y19"/>
  <c r="V55"/>
  <c r="X55" s="1"/>
  <c r="Y55"/>
  <c r="V37"/>
  <c r="X37" s="1"/>
  <c r="Y37"/>
  <c r="V57"/>
  <c r="X57" s="1"/>
  <c r="Y57"/>
  <c r="M47"/>
  <c r="Y47"/>
  <c r="AA47" s="1"/>
  <c r="P23"/>
  <c r="R23" s="1"/>
  <c r="Y23"/>
  <c r="P43"/>
  <c r="R43" s="1"/>
  <c r="Y43"/>
  <c r="L21"/>
  <c r="Y21"/>
  <c r="M13"/>
  <c r="Y13"/>
  <c r="AA13" s="1"/>
  <c r="W17" i="10"/>
  <c r="AA117" i="15"/>
  <c r="AA75"/>
  <c r="AA80"/>
  <c r="AA91"/>
  <c r="AA79"/>
  <c r="AA112"/>
  <c r="AA118"/>
  <c r="AA88"/>
  <c r="M82"/>
  <c r="O82" s="1"/>
  <c r="Y82"/>
  <c r="P78"/>
  <c r="R78" s="1"/>
  <c r="Y78"/>
  <c r="M85"/>
  <c r="O85" s="1"/>
  <c r="Y85"/>
  <c r="V73"/>
  <c r="X73" s="1"/>
  <c r="Y73"/>
  <c r="V87"/>
  <c r="X87" s="1"/>
  <c r="Y87"/>
  <c r="V33" i="17"/>
  <c r="X33" s="1"/>
  <c r="P33"/>
  <c r="R33" s="1"/>
  <c r="L33"/>
  <c r="Y33"/>
  <c r="AA33" s="1"/>
  <c r="S33"/>
  <c r="U33" s="1"/>
  <c r="M33"/>
  <c r="O33" s="1"/>
  <c r="I35"/>
  <c r="J34"/>
  <c r="V33" i="16"/>
  <c r="X33" s="1"/>
  <c r="P33"/>
  <c r="R33" s="1"/>
  <c r="L33"/>
  <c r="Y33"/>
  <c r="AA33" s="1"/>
  <c r="S33"/>
  <c r="U33" s="1"/>
  <c r="M33"/>
  <c r="O33" s="1"/>
  <c r="I35"/>
  <c r="J34"/>
  <c r="N119" i="10"/>
  <c r="T119"/>
  <c r="Z119"/>
  <c r="Q119"/>
  <c r="W119"/>
  <c r="Q129"/>
  <c r="Z129"/>
  <c r="N129"/>
  <c r="T129"/>
  <c r="W129"/>
  <c r="N127"/>
  <c r="Q127"/>
  <c r="T127"/>
  <c r="W127"/>
  <c r="Z127"/>
  <c r="N125"/>
  <c r="Q125"/>
  <c r="T125"/>
  <c r="W125"/>
  <c r="Z125"/>
  <c r="N123"/>
  <c r="Q123"/>
  <c r="T123"/>
  <c r="W123"/>
  <c r="Z123"/>
  <c r="N121"/>
  <c r="Q121"/>
  <c r="T121"/>
  <c r="W121"/>
  <c r="Z121"/>
  <c r="T130"/>
  <c r="W130"/>
  <c r="N130"/>
  <c r="Q130"/>
  <c r="Z130"/>
  <c r="N128"/>
  <c r="Q128"/>
  <c r="T128"/>
  <c r="W128"/>
  <c r="Z128"/>
  <c r="N126"/>
  <c r="Q126"/>
  <c r="T126"/>
  <c r="W126"/>
  <c r="Z126"/>
  <c r="N124"/>
  <c r="Q124"/>
  <c r="T124"/>
  <c r="W124"/>
  <c r="Z124"/>
  <c r="N122"/>
  <c r="Q122"/>
  <c r="T122"/>
  <c r="W122"/>
  <c r="Z122"/>
  <c r="N120"/>
  <c r="Q120"/>
  <c r="T120"/>
  <c r="W120"/>
  <c r="Z120"/>
  <c r="W127" i="9"/>
  <c r="N127"/>
  <c r="Z127"/>
  <c r="Q127"/>
  <c r="T127"/>
  <c r="N121"/>
  <c r="T121"/>
  <c r="Z121"/>
  <c r="Q121"/>
  <c r="W121"/>
  <c r="Q130"/>
  <c r="W130"/>
  <c r="N130"/>
  <c r="T130"/>
  <c r="Z130"/>
  <c r="N128"/>
  <c r="W128"/>
  <c r="Q128"/>
  <c r="T128"/>
  <c r="Z128"/>
  <c r="Q124"/>
  <c r="W124"/>
  <c r="N124"/>
  <c r="T124"/>
  <c r="Z124"/>
  <c r="W122"/>
  <c r="Q122"/>
  <c r="N122"/>
  <c r="Z122"/>
  <c r="T122"/>
  <c r="N125"/>
  <c r="T125"/>
  <c r="Z125"/>
  <c r="Q125"/>
  <c r="W125"/>
  <c r="W119"/>
  <c r="N119"/>
  <c r="Z119"/>
  <c r="Q119"/>
  <c r="T119"/>
  <c r="N129"/>
  <c r="W129"/>
  <c r="Q129"/>
  <c r="T129"/>
  <c r="Z129"/>
  <c r="W126"/>
  <c r="T126"/>
  <c r="N126"/>
  <c r="Z126"/>
  <c r="Q126"/>
  <c r="W123"/>
  <c r="Q123"/>
  <c r="T123"/>
  <c r="N123"/>
  <c r="Z123"/>
  <c r="Q120"/>
  <c r="W120"/>
  <c r="N120"/>
  <c r="T120"/>
  <c r="Z120"/>
  <c r="T17" i="10"/>
  <c r="W117" i="9"/>
  <c r="N17" i="10"/>
  <c r="Q17"/>
  <c r="W22" i="9"/>
  <c r="N22"/>
  <c r="Q22"/>
  <c r="L87" i="15"/>
  <c r="W96" i="9"/>
  <c r="Z96"/>
  <c r="N96"/>
  <c r="T96"/>
  <c r="Q96"/>
  <c r="Q104"/>
  <c r="T104"/>
  <c r="W104"/>
  <c r="Z104"/>
  <c r="N104"/>
  <c r="Q103"/>
  <c r="Z103"/>
  <c r="N103"/>
  <c r="T103"/>
  <c r="W103"/>
  <c r="Q98"/>
  <c r="W98"/>
  <c r="T98"/>
  <c r="Z98"/>
  <c r="N98"/>
  <c r="Q102"/>
  <c r="T102"/>
  <c r="W102"/>
  <c r="Z102"/>
  <c r="N102"/>
  <c r="Q106"/>
  <c r="T106"/>
  <c r="W106"/>
  <c r="Z106"/>
  <c r="N106"/>
  <c r="T100" i="10"/>
  <c r="W100"/>
  <c r="Z100"/>
  <c r="N100"/>
  <c r="Q100"/>
  <c r="W97"/>
  <c r="Z97"/>
  <c r="N97"/>
  <c r="Q97"/>
  <c r="T97"/>
  <c r="T104"/>
  <c r="W104"/>
  <c r="Z104"/>
  <c r="N104"/>
  <c r="Q104"/>
  <c r="T98"/>
  <c r="W98"/>
  <c r="Q98"/>
  <c r="Z98"/>
  <c r="N98"/>
  <c r="T102"/>
  <c r="W102"/>
  <c r="Q102"/>
  <c r="Z102"/>
  <c r="N102"/>
  <c r="T106"/>
  <c r="W106"/>
  <c r="Q106"/>
  <c r="Z106"/>
  <c r="N106"/>
  <c r="J21" i="9"/>
  <c r="I22"/>
  <c r="J22" s="1"/>
  <c r="J95" i="10"/>
  <c r="I96"/>
  <c r="J17"/>
  <c r="Y17" s="1"/>
  <c r="AA17" s="1"/>
  <c r="W95" i="9"/>
  <c r="T95"/>
  <c r="Q95"/>
  <c r="N95"/>
  <c r="Z95"/>
  <c r="Q99"/>
  <c r="T99"/>
  <c r="W99"/>
  <c r="Z99"/>
  <c r="N99"/>
  <c r="T100"/>
  <c r="W100"/>
  <c r="Z100"/>
  <c r="N100"/>
  <c r="Q100"/>
  <c r="N97"/>
  <c r="T97"/>
  <c r="Q97"/>
  <c r="W97"/>
  <c r="Z97"/>
  <c r="Q101"/>
  <c r="Z101"/>
  <c r="N101"/>
  <c r="T101"/>
  <c r="W101"/>
  <c r="Q105"/>
  <c r="Z105"/>
  <c r="N105"/>
  <c r="W105"/>
  <c r="T105"/>
  <c r="W99" i="10"/>
  <c r="Z99"/>
  <c r="N99"/>
  <c r="T99"/>
  <c r="Q99"/>
  <c r="W96"/>
  <c r="Z96"/>
  <c r="N96"/>
  <c r="T96"/>
  <c r="Q96"/>
  <c r="W103"/>
  <c r="Z103"/>
  <c r="N103"/>
  <c r="T103"/>
  <c r="Q103"/>
  <c r="Z95"/>
  <c r="W95"/>
  <c r="T95"/>
  <c r="Q95"/>
  <c r="N95"/>
  <c r="W101"/>
  <c r="T101"/>
  <c r="N101"/>
  <c r="Z101"/>
  <c r="Q101"/>
  <c r="W105"/>
  <c r="T105"/>
  <c r="Z105"/>
  <c r="N105"/>
  <c r="Q105"/>
  <c r="P73" i="15"/>
  <c r="R73" s="1"/>
  <c r="Y135"/>
  <c r="N107" i="9"/>
  <c r="T107"/>
  <c r="Q107"/>
  <c r="W107"/>
  <c r="Z107"/>
  <c r="P139" i="15"/>
  <c r="R139" s="1"/>
  <c r="M135"/>
  <c r="V135"/>
  <c r="M140"/>
  <c r="O140" s="1"/>
  <c r="L140"/>
  <c r="S135"/>
  <c r="Y139"/>
  <c r="AA139" s="1"/>
  <c r="P137"/>
  <c r="R137" s="1"/>
  <c r="V137"/>
  <c r="X137" s="1"/>
  <c r="Y137"/>
  <c r="AA137" s="1"/>
  <c r="M137"/>
  <c r="O137" s="1"/>
  <c r="L137"/>
  <c r="Y140"/>
  <c r="AA140" s="1"/>
  <c r="Q117" i="9"/>
  <c r="N117"/>
  <c r="T117"/>
  <c r="W61" i="10"/>
  <c r="Z61"/>
  <c r="Q68"/>
  <c r="Z68"/>
  <c r="Q32"/>
  <c r="Z32"/>
  <c r="N85"/>
  <c r="Z85"/>
  <c r="Q110"/>
  <c r="Z110"/>
  <c r="Q45"/>
  <c r="Z45"/>
  <c r="J21"/>
  <c r="Y21" s="1"/>
  <c r="Z21"/>
  <c r="W30"/>
  <c r="Z30"/>
  <c r="J22"/>
  <c r="Y22" s="1"/>
  <c r="Z22"/>
  <c r="N84"/>
  <c r="Z84"/>
  <c r="N33"/>
  <c r="Z33"/>
  <c r="Q52"/>
  <c r="Z52"/>
  <c r="N24"/>
  <c r="Z24"/>
  <c r="N94"/>
  <c r="Z94"/>
  <c r="W36"/>
  <c r="Z36"/>
  <c r="T83"/>
  <c r="Z83"/>
  <c r="T86"/>
  <c r="Z86"/>
  <c r="Q48"/>
  <c r="Z48"/>
  <c r="Q90" i="9"/>
  <c r="Z90"/>
  <c r="T59"/>
  <c r="Z59"/>
  <c r="W71"/>
  <c r="Z71"/>
  <c r="N58"/>
  <c r="Z58"/>
  <c r="Q118"/>
  <c r="Z118"/>
  <c r="Q30"/>
  <c r="Z30"/>
  <c r="Q20"/>
  <c r="Z20"/>
  <c r="W79"/>
  <c r="Z79"/>
  <c r="W116"/>
  <c r="Z116"/>
  <c r="Q40"/>
  <c r="Z40"/>
  <c r="T44"/>
  <c r="Z44"/>
  <c r="N113"/>
  <c r="Z113"/>
  <c r="W18"/>
  <c r="Z18"/>
  <c r="N78"/>
  <c r="Z78"/>
  <c r="Q70"/>
  <c r="Z70"/>
  <c r="W31"/>
  <c r="Z31"/>
  <c r="N76"/>
  <c r="Z76"/>
  <c r="T39"/>
  <c r="Z39"/>
  <c r="W81"/>
  <c r="Z81"/>
  <c r="Q27"/>
  <c r="Z27"/>
  <c r="N50"/>
  <c r="Z50"/>
  <c r="Q54"/>
  <c r="Z54"/>
  <c r="Q74"/>
  <c r="Z74"/>
  <c r="W59" i="10"/>
  <c r="Z59"/>
  <c r="Q109"/>
  <c r="Z109"/>
  <c r="T79"/>
  <c r="Z79"/>
  <c r="T118"/>
  <c r="Z118"/>
  <c r="T35"/>
  <c r="Z35"/>
  <c r="N49"/>
  <c r="Z49"/>
  <c r="Q15"/>
  <c r="Z15"/>
  <c r="T42"/>
  <c r="Z42"/>
  <c r="N20"/>
  <c r="Z20"/>
  <c r="W39"/>
  <c r="Z39"/>
  <c r="T67"/>
  <c r="Z67"/>
  <c r="T66"/>
  <c r="Z66"/>
  <c r="Q90"/>
  <c r="Z90"/>
  <c r="Q55"/>
  <c r="Z55"/>
  <c r="W87"/>
  <c r="Z87"/>
  <c r="W115"/>
  <c r="Z115"/>
  <c r="Q80"/>
  <c r="Z80"/>
  <c r="Q14"/>
  <c r="Z14"/>
  <c r="Q57"/>
  <c r="Z57"/>
  <c r="T89"/>
  <c r="Z89"/>
  <c r="N63"/>
  <c r="Z63"/>
  <c r="T92"/>
  <c r="Z92"/>
  <c r="W60"/>
  <c r="Z60"/>
  <c r="Q26"/>
  <c r="Z26"/>
  <c r="W37"/>
  <c r="Z37"/>
  <c r="J65"/>
  <c r="Y65" s="1"/>
  <c r="Z65"/>
  <c r="J12"/>
  <c r="Y12" s="1"/>
  <c r="Z12"/>
  <c r="Q116"/>
  <c r="Z116"/>
  <c r="Q51"/>
  <c r="Z51"/>
  <c r="T73"/>
  <c r="Z73"/>
  <c r="Q19"/>
  <c r="Z19"/>
  <c r="T11" i="9"/>
  <c r="Z11"/>
  <c r="T55"/>
  <c r="Z55"/>
  <c r="T110"/>
  <c r="Z110"/>
  <c r="T33"/>
  <c r="Z33"/>
  <c r="Q93"/>
  <c r="Z93"/>
  <c r="N43"/>
  <c r="Z43"/>
  <c r="T29" i="10"/>
  <c r="Z29"/>
  <c r="T53" i="9"/>
  <c r="Z53"/>
  <c r="N66"/>
  <c r="Z66"/>
  <c r="N109"/>
  <c r="Z109"/>
  <c r="N85"/>
  <c r="Z85"/>
  <c r="W48"/>
  <c r="Z48"/>
  <c r="T25"/>
  <c r="Z25"/>
  <c r="T13"/>
  <c r="Z13"/>
  <c r="Q34"/>
  <c r="Z34"/>
  <c r="T45"/>
  <c r="Z45"/>
  <c r="T82"/>
  <c r="Z82"/>
  <c r="N77"/>
  <c r="Z77"/>
  <c r="W14"/>
  <c r="Z14"/>
  <c r="Q88"/>
  <c r="Z88"/>
  <c r="T91"/>
  <c r="Z91"/>
  <c r="T94"/>
  <c r="Z94"/>
  <c r="Q21"/>
  <c r="Z21"/>
  <c r="W24"/>
  <c r="Z24"/>
  <c r="P140" i="15"/>
  <c r="R140" s="1"/>
  <c r="V140"/>
  <c r="X140" s="1"/>
  <c r="N54" i="10"/>
  <c r="Z54"/>
  <c r="W41"/>
  <c r="Z41"/>
  <c r="T27"/>
  <c r="Z27"/>
  <c r="N46"/>
  <c r="Z46"/>
  <c r="N11"/>
  <c r="Z11"/>
  <c r="W108"/>
  <c r="Z108"/>
  <c r="Q34"/>
  <c r="Z34"/>
  <c r="T13"/>
  <c r="Z13"/>
  <c r="T113"/>
  <c r="Z113"/>
  <c r="Q77"/>
  <c r="Z77"/>
  <c r="W88"/>
  <c r="Z88"/>
  <c r="W23"/>
  <c r="Z23"/>
  <c r="W117"/>
  <c r="Z117"/>
  <c r="T43"/>
  <c r="Z43"/>
  <c r="W51" i="9"/>
  <c r="Z51"/>
  <c r="T86"/>
  <c r="Z86"/>
  <c r="W32"/>
  <c r="Z32"/>
  <c r="N47"/>
  <c r="Z47"/>
  <c r="T56"/>
  <c r="Z56"/>
  <c r="T23"/>
  <c r="Z23"/>
  <c r="W72"/>
  <c r="Z72"/>
  <c r="N49"/>
  <c r="Z49"/>
  <c r="N92"/>
  <c r="Z92"/>
  <c r="Q28"/>
  <c r="Z28"/>
  <c r="N87"/>
  <c r="Z87"/>
  <c r="W89"/>
  <c r="Z89"/>
  <c r="Q42"/>
  <c r="Z42"/>
  <c r="W41"/>
  <c r="Z41"/>
  <c r="N115"/>
  <c r="Z115"/>
  <c r="Q65"/>
  <c r="Z65"/>
  <c r="N26"/>
  <c r="Z26"/>
  <c r="T73"/>
  <c r="Z73"/>
  <c r="Q62"/>
  <c r="Z62"/>
  <c r="W52"/>
  <c r="Z52"/>
  <c r="N68"/>
  <c r="Z68"/>
  <c r="N38"/>
  <c r="Z38"/>
  <c r="T38"/>
  <c r="W18" i="10"/>
  <c r="Z18"/>
  <c r="Q40"/>
  <c r="Z40"/>
  <c r="N93"/>
  <c r="Z93"/>
  <c r="T112"/>
  <c r="Z112"/>
  <c r="W70"/>
  <c r="Z70"/>
  <c r="W111"/>
  <c r="Z111"/>
  <c r="W64"/>
  <c r="Z64"/>
  <c r="T28"/>
  <c r="Z28"/>
  <c r="Q31"/>
  <c r="Z31"/>
  <c r="J78"/>
  <c r="Y78" s="1"/>
  <c r="Z78"/>
  <c r="N107"/>
  <c r="Z107"/>
  <c r="J74"/>
  <c r="Y74" s="1"/>
  <c r="Z74"/>
  <c r="N25"/>
  <c r="Z25"/>
  <c r="Q69"/>
  <c r="Z69"/>
  <c r="T16"/>
  <c r="Z16"/>
  <c r="N91"/>
  <c r="Z91"/>
  <c r="W75"/>
  <c r="Z75"/>
  <c r="J81"/>
  <c r="Y81" s="1"/>
  <c r="Z81"/>
  <c r="N76"/>
  <c r="Z76"/>
  <c r="W71"/>
  <c r="Z71"/>
  <c r="T82"/>
  <c r="Z82"/>
  <c r="Q62"/>
  <c r="Z62"/>
  <c r="W38"/>
  <c r="Z38"/>
  <c r="T19" i="9"/>
  <c r="Z19"/>
  <c r="W111"/>
  <c r="Z111"/>
  <c r="N36"/>
  <c r="Z36"/>
  <c r="W80"/>
  <c r="Z80"/>
  <c r="T63"/>
  <c r="Z63"/>
  <c r="N84"/>
  <c r="Z84"/>
  <c r="Q12"/>
  <c r="Z12"/>
  <c r="W83"/>
  <c r="Z83"/>
  <c r="N75"/>
  <c r="Z75"/>
  <c r="W61"/>
  <c r="Z61"/>
  <c r="Q57"/>
  <c r="Z57"/>
  <c r="N29"/>
  <c r="Z29"/>
  <c r="W15"/>
  <c r="Z15"/>
  <c r="W69"/>
  <c r="Z69"/>
  <c r="Q46"/>
  <c r="Z46"/>
  <c r="T37"/>
  <c r="Z37"/>
  <c r="T112"/>
  <c r="Z112"/>
  <c r="W60"/>
  <c r="Z60"/>
  <c r="Q108"/>
  <c r="Z108"/>
  <c r="W114"/>
  <c r="Z114"/>
  <c r="W67"/>
  <c r="Z67"/>
  <c r="W35"/>
  <c r="Z35"/>
  <c r="N64"/>
  <c r="Z64"/>
  <c r="S139" i="15"/>
  <c r="U139" s="1"/>
  <c r="M139"/>
  <c r="O139" s="1"/>
  <c r="L139"/>
  <c r="U136"/>
  <c r="J133"/>
  <c r="P133" s="1"/>
  <c r="X135"/>
  <c r="L138"/>
  <c r="S138"/>
  <c r="U138" s="1"/>
  <c r="V138"/>
  <c r="X138" s="1"/>
  <c r="M138"/>
  <c r="O138" s="1"/>
  <c r="Y138"/>
  <c r="AA138" s="1"/>
  <c r="P138"/>
  <c r="R138" s="1"/>
  <c r="S134"/>
  <c r="P134"/>
  <c r="R134" s="1"/>
  <c r="Y134"/>
  <c r="V134"/>
  <c r="M134"/>
  <c r="W62" i="9"/>
  <c r="W38"/>
  <c r="Q35"/>
  <c r="W81" i="10"/>
  <c r="Q25"/>
  <c r="W74" i="9"/>
  <c r="W33"/>
  <c r="Q76" i="10"/>
  <c r="N74" i="9"/>
  <c r="W110"/>
  <c r="T93"/>
  <c r="N82" i="10"/>
  <c r="T74" i="9"/>
  <c r="Q43"/>
  <c r="P47" i="15"/>
  <c r="R47" s="1"/>
  <c r="L47"/>
  <c r="L135"/>
  <c r="T135"/>
  <c r="U135" s="1"/>
  <c r="N135"/>
  <c r="Q135"/>
  <c r="R135" s="1"/>
  <c r="Z135"/>
  <c r="AA135" s="1"/>
  <c r="AA66"/>
  <c r="P57"/>
  <c r="R57" s="1"/>
  <c r="S87"/>
  <c r="U87" s="1"/>
  <c r="L73"/>
  <c r="O118"/>
  <c r="S73"/>
  <c r="U73" s="1"/>
  <c r="V47"/>
  <c r="X47" s="1"/>
  <c r="O41"/>
  <c r="P87"/>
  <c r="R87" s="1"/>
  <c r="M87"/>
  <c r="O87" s="1"/>
  <c r="S47"/>
  <c r="U47" s="1"/>
  <c r="AA111"/>
  <c r="O88"/>
  <c r="M73"/>
  <c r="O73" s="1"/>
  <c r="O56"/>
  <c r="O28"/>
  <c r="N67" i="9"/>
  <c r="T114"/>
  <c r="N108"/>
  <c r="L78" i="15"/>
  <c r="S78"/>
  <c r="U78" s="1"/>
  <c r="AA93"/>
  <c r="V78"/>
  <c r="X78" s="1"/>
  <c r="AA46"/>
  <c r="M78"/>
  <c r="AA78" s="1"/>
  <c r="O36"/>
  <c r="N94" i="9"/>
  <c r="Q43" i="10"/>
  <c r="O91" i="15"/>
  <c r="V69"/>
  <c r="X69" s="1"/>
  <c r="L55"/>
  <c r="S55"/>
  <c r="U55" s="1"/>
  <c r="T88" i="9"/>
  <c r="T58"/>
  <c r="Q86" i="10"/>
  <c r="T24" i="9"/>
  <c r="Q91"/>
  <c r="W64"/>
  <c r="N43" i="10"/>
  <c r="W43"/>
  <c r="J43"/>
  <c r="Q67" i="9"/>
  <c r="Q114"/>
  <c r="W108"/>
  <c r="T64"/>
  <c r="N35"/>
  <c r="T67"/>
  <c r="N114"/>
  <c r="T108"/>
  <c r="Q64"/>
  <c r="T35"/>
  <c r="J77" i="10"/>
  <c r="W37" i="9"/>
  <c r="P13" i="15"/>
  <c r="R13" s="1"/>
  <c r="N54" i="9"/>
  <c r="T12"/>
  <c r="T57"/>
  <c r="N46"/>
  <c r="O34" i="15"/>
  <c r="W12" i="9"/>
  <c r="Q24"/>
  <c r="W66"/>
  <c r="Q94"/>
  <c r="N91"/>
  <c r="W88"/>
  <c r="N21"/>
  <c r="N24"/>
  <c r="W94"/>
  <c r="W91"/>
  <c r="N88"/>
  <c r="T21"/>
  <c r="T14"/>
  <c r="W21"/>
  <c r="Q14"/>
  <c r="N113" i="10"/>
  <c r="J11"/>
  <c r="N23"/>
  <c r="N14" i="9"/>
  <c r="W76"/>
  <c r="S13" i="15"/>
  <c r="U13" s="1"/>
  <c r="L13"/>
  <c r="N26" i="10"/>
  <c r="T27" i="9"/>
  <c r="V13" i="15"/>
  <c r="X13" s="1"/>
  <c r="J66" i="10"/>
  <c r="Q133" i="15"/>
  <c r="N37" i="10"/>
  <c r="T38"/>
  <c r="T12"/>
  <c r="T116" i="9"/>
  <c r="N40"/>
  <c r="W54"/>
  <c r="T113"/>
  <c r="Q78"/>
  <c r="T32"/>
  <c r="T54"/>
  <c r="Q44"/>
  <c r="N51"/>
  <c r="T70"/>
  <c r="Q47"/>
  <c r="T79"/>
  <c r="Q81"/>
  <c r="T65" i="10"/>
  <c r="J38"/>
  <c r="Q79" i="9"/>
  <c r="N116"/>
  <c r="N81"/>
  <c r="T40"/>
  <c r="W44"/>
  <c r="Q113"/>
  <c r="T51"/>
  <c r="W78"/>
  <c r="N32"/>
  <c r="Q56"/>
  <c r="N79"/>
  <c r="Q116"/>
  <c r="W27"/>
  <c r="W40"/>
  <c r="N39"/>
  <c r="N44"/>
  <c r="W113"/>
  <c r="T50"/>
  <c r="Q67" i="10"/>
  <c r="W86" i="9"/>
  <c r="W70"/>
  <c r="T31"/>
  <c r="W47"/>
  <c r="Q76"/>
  <c r="W39"/>
  <c r="Q50"/>
  <c r="W23"/>
  <c r="J20" i="10"/>
  <c r="T78" i="9"/>
  <c r="N86"/>
  <c r="N31"/>
  <c r="N56"/>
  <c r="P85" i="15"/>
  <c r="R85" s="1"/>
  <c r="AA86"/>
  <c r="S21"/>
  <c r="U21" s="1"/>
  <c r="O112"/>
  <c r="Z136"/>
  <c r="AA136" s="1"/>
  <c r="Q73" i="9"/>
  <c r="T68"/>
  <c r="W73"/>
  <c r="Q52"/>
  <c r="N89"/>
  <c r="T48" i="10"/>
  <c r="T62" i="9"/>
  <c r="W49"/>
  <c r="T52"/>
  <c r="Q59"/>
  <c r="J45" i="10"/>
  <c r="Q51" i="9"/>
  <c r="Q86"/>
  <c r="N70"/>
  <c r="Q32"/>
  <c r="Q31"/>
  <c r="T47"/>
  <c r="T76"/>
  <c r="W56"/>
  <c r="N23"/>
  <c r="S85" i="15"/>
  <c r="U85" s="1"/>
  <c r="P55"/>
  <c r="R55" s="1"/>
  <c r="L37"/>
  <c r="P67"/>
  <c r="R67" s="1"/>
  <c r="M37"/>
  <c r="S37"/>
  <c r="U37" s="1"/>
  <c r="W136"/>
  <c r="X136" s="1"/>
  <c r="N20" i="9"/>
  <c r="Q23"/>
  <c r="L136" i="15"/>
  <c r="N18" i="9"/>
  <c r="Q18"/>
  <c r="N136" i="15"/>
  <c r="O136" s="1"/>
  <c r="V85"/>
  <c r="X85" s="1"/>
  <c r="V23"/>
  <c r="X23" s="1"/>
  <c r="O67"/>
  <c r="T18" i="9"/>
  <c r="Q136" i="15"/>
  <c r="R136" s="1"/>
  <c r="L85"/>
  <c r="M55"/>
  <c r="O55" s="1"/>
  <c r="P37"/>
  <c r="R37" s="1"/>
  <c r="Q38" i="10"/>
  <c r="N38"/>
  <c r="N29"/>
  <c r="N62" i="9"/>
  <c r="N73"/>
  <c r="W75"/>
  <c r="N27"/>
  <c r="T81"/>
  <c r="Q39"/>
  <c r="W68"/>
  <c r="Q29"/>
  <c r="N52"/>
  <c r="W50"/>
  <c r="N11"/>
  <c r="W30"/>
  <c r="Q84"/>
  <c r="T24" i="10"/>
  <c r="Q83" i="9"/>
  <c r="T61"/>
  <c r="W55"/>
  <c r="N112"/>
  <c r="Q60"/>
  <c r="Q69"/>
  <c r="L69" i="15"/>
  <c r="M69"/>
  <c r="S23"/>
  <c r="U23" s="1"/>
  <c r="S57"/>
  <c r="U57" s="1"/>
  <c r="L82"/>
  <c r="S69"/>
  <c r="U69" s="1"/>
  <c r="L23"/>
  <c r="L57"/>
  <c r="M23"/>
  <c r="S67"/>
  <c r="U67" s="1"/>
  <c r="V67"/>
  <c r="X67" s="1"/>
  <c r="M57"/>
  <c r="J52" i="10"/>
  <c r="W83"/>
  <c r="T19"/>
  <c r="N83" i="9"/>
  <c r="T75"/>
  <c r="Q61"/>
  <c r="W57"/>
  <c r="T29"/>
  <c r="W11"/>
  <c r="W46"/>
  <c r="N55"/>
  <c r="Q37"/>
  <c r="N110"/>
  <c r="W112"/>
  <c r="Q33"/>
  <c r="T30"/>
  <c r="T60"/>
  <c r="N93"/>
  <c r="T43"/>
  <c r="T69"/>
  <c r="N12"/>
  <c r="Q15"/>
  <c r="J12"/>
  <c r="J33" i="10"/>
  <c r="T52"/>
  <c r="Q83"/>
  <c r="T83" i="9"/>
  <c r="Q75"/>
  <c r="N61"/>
  <c r="N57"/>
  <c r="W29"/>
  <c r="Q11"/>
  <c r="T46"/>
  <c r="Q55"/>
  <c r="N37"/>
  <c r="Q110"/>
  <c r="Q112"/>
  <c r="N33"/>
  <c r="N30"/>
  <c r="N60"/>
  <c r="W93"/>
  <c r="W43"/>
  <c r="N69"/>
  <c r="Q108" i="10"/>
  <c r="T15" i="9"/>
  <c r="N15"/>
  <c r="J62" i="10"/>
  <c r="Q82"/>
  <c r="J55"/>
  <c r="N25" i="9"/>
  <c r="N62" i="10"/>
  <c r="J82"/>
  <c r="W82"/>
  <c r="T14"/>
  <c r="T34" i="9"/>
  <c r="Q60" i="10"/>
  <c r="Q85" i="9"/>
  <c r="N57" i="10"/>
  <c r="W80"/>
  <c r="T87"/>
  <c r="T80" i="9"/>
  <c r="W33" i="10"/>
  <c r="Q33"/>
  <c r="T62"/>
  <c r="Q11"/>
  <c r="W11"/>
  <c r="N52"/>
  <c r="T26"/>
  <c r="N108"/>
  <c r="W24"/>
  <c r="W86"/>
  <c r="Q109" i="9"/>
  <c r="N48"/>
  <c r="N111"/>
  <c r="T36"/>
  <c r="W77"/>
  <c r="M19" i="15"/>
  <c r="L134"/>
  <c r="Z134"/>
  <c r="N134"/>
  <c r="T33" i="10"/>
  <c r="W62"/>
  <c r="T11"/>
  <c r="W52"/>
  <c r="W26"/>
  <c r="T108"/>
  <c r="Q24"/>
  <c r="N86"/>
  <c r="N53" i="9"/>
  <c r="N45"/>
  <c r="Q82"/>
  <c r="Q63"/>
  <c r="J26" i="10"/>
  <c r="J24"/>
  <c r="J86"/>
  <c r="N19" i="9"/>
  <c r="W134" i="15"/>
  <c r="T134"/>
  <c r="T111" i="9"/>
  <c r="Q111"/>
  <c r="W36"/>
  <c r="Q36"/>
  <c r="N80"/>
  <c r="Q80"/>
  <c r="N63"/>
  <c r="W63"/>
  <c r="T84"/>
  <c r="W84"/>
  <c r="N17"/>
  <c r="T17"/>
  <c r="W17"/>
  <c r="Q17"/>
  <c r="N16"/>
  <c r="W16"/>
  <c r="T16"/>
  <c r="Q16"/>
  <c r="W29" i="10"/>
  <c r="Q29"/>
  <c r="J29"/>
  <c r="W53" i="9"/>
  <c r="Q53"/>
  <c r="Q66"/>
  <c r="T66"/>
  <c r="T109"/>
  <c r="W109"/>
  <c r="T85"/>
  <c r="W85"/>
  <c r="Q48"/>
  <c r="T48"/>
  <c r="W25"/>
  <c r="Q25"/>
  <c r="N13"/>
  <c r="W13"/>
  <c r="Q13"/>
  <c r="N34"/>
  <c r="W34"/>
  <c r="Q45"/>
  <c r="W45"/>
  <c r="W82"/>
  <c r="N82"/>
  <c r="T77"/>
  <c r="Q77"/>
  <c r="V19" i="15"/>
  <c r="X19" s="1"/>
  <c r="L19"/>
  <c r="P19"/>
  <c r="R19" s="1"/>
  <c r="W116" i="10"/>
  <c r="N116"/>
  <c r="N83"/>
  <c r="J83"/>
  <c r="W19"/>
  <c r="N19"/>
  <c r="J19"/>
  <c r="J25"/>
  <c r="T25"/>
  <c r="T30"/>
  <c r="J30"/>
  <c r="Q50"/>
  <c r="N50"/>
  <c r="W50"/>
  <c r="T22"/>
  <c r="W22"/>
  <c r="T75"/>
  <c r="Q75"/>
  <c r="J75"/>
  <c r="T81"/>
  <c r="N81"/>
  <c r="W113"/>
  <c r="N77"/>
  <c r="W77"/>
  <c r="T88"/>
  <c r="N88"/>
  <c r="J88"/>
  <c r="N72"/>
  <c r="J72"/>
  <c r="W56"/>
  <c r="Q56"/>
  <c r="T44"/>
  <c r="N44"/>
  <c r="T115"/>
  <c r="Q114"/>
  <c r="T114"/>
  <c r="Q47"/>
  <c r="N47"/>
  <c r="T47"/>
  <c r="T53"/>
  <c r="W53"/>
  <c r="L67" i="15"/>
  <c r="W72" i="10"/>
  <c r="K135"/>
  <c r="Z135" s="1"/>
  <c r="AA135" s="1"/>
  <c r="N51"/>
  <c r="T63"/>
  <c r="Q23"/>
  <c r="Q72" i="9"/>
  <c r="W87"/>
  <c r="T115"/>
  <c r="Q26"/>
  <c r="P82" i="15"/>
  <c r="R82" s="1"/>
  <c r="Q117" i="10"/>
  <c r="W84"/>
  <c r="N92"/>
  <c r="N60"/>
  <c r="T92" i="9"/>
  <c r="N41"/>
  <c r="T65"/>
  <c r="N42"/>
  <c r="S82" i="15"/>
  <c r="U82" s="1"/>
  <c r="V82"/>
  <c r="X82" s="1"/>
  <c r="N89" i="10"/>
  <c r="J63"/>
  <c r="Q71"/>
  <c r="N73"/>
  <c r="T28" i="9"/>
  <c r="N90"/>
  <c r="T71"/>
  <c r="N118"/>
  <c r="AA39" i="15"/>
  <c r="W49" i="10"/>
  <c r="J51"/>
  <c r="T51"/>
  <c r="T117"/>
  <c r="Q63"/>
  <c r="J76"/>
  <c r="W76"/>
  <c r="T84"/>
  <c r="J48"/>
  <c r="N48"/>
  <c r="W92"/>
  <c r="N71"/>
  <c r="J23"/>
  <c r="Q73"/>
  <c r="J60"/>
  <c r="N72" i="9"/>
  <c r="Q49"/>
  <c r="W92"/>
  <c r="W28"/>
  <c r="Q87"/>
  <c r="T89"/>
  <c r="W57" i="10"/>
  <c r="J53"/>
  <c r="Q53"/>
  <c r="N14"/>
  <c r="J47"/>
  <c r="J80"/>
  <c r="T80"/>
  <c r="N114"/>
  <c r="Q115"/>
  <c r="Q44"/>
  <c r="T56"/>
  <c r="N87"/>
  <c r="Q87"/>
  <c r="T55"/>
  <c r="Q72"/>
  <c r="Q41" i="9"/>
  <c r="W90"/>
  <c r="Q115"/>
  <c r="W59"/>
  <c r="W65"/>
  <c r="Q71"/>
  <c r="T26"/>
  <c r="Q58"/>
  <c r="W42"/>
  <c r="W118"/>
  <c r="K134" i="10"/>
  <c r="Z134" s="1"/>
  <c r="AA134" s="1"/>
  <c r="W51"/>
  <c r="N117"/>
  <c r="W63"/>
  <c r="T76"/>
  <c r="J84"/>
  <c r="Q84"/>
  <c r="W48"/>
  <c r="J92"/>
  <c r="Q92"/>
  <c r="T71"/>
  <c r="T23"/>
  <c r="J73"/>
  <c r="W73"/>
  <c r="T60"/>
  <c r="T72" i="9"/>
  <c r="T49"/>
  <c r="Q92"/>
  <c r="N28"/>
  <c r="T87"/>
  <c r="Q89"/>
  <c r="T57" i="10"/>
  <c r="N53"/>
  <c r="W14"/>
  <c r="J14"/>
  <c r="W47"/>
  <c r="N80"/>
  <c r="W114"/>
  <c r="N115"/>
  <c r="J44"/>
  <c r="W44"/>
  <c r="N56"/>
  <c r="J87"/>
  <c r="N55"/>
  <c r="W55"/>
  <c r="T72"/>
  <c r="T41" i="9"/>
  <c r="T90"/>
  <c r="W115"/>
  <c r="N59"/>
  <c r="N65"/>
  <c r="N71"/>
  <c r="W26"/>
  <c r="W58"/>
  <c r="T42"/>
  <c r="T118"/>
  <c r="W20"/>
  <c r="T20"/>
  <c r="J89" i="10"/>
  <c r="J71"/>
  <c r="J57"/>
  <c r="J56"/>
  <c r="W19" i="9"/>
  <c r="Q19"/>
  <c r="AA53" i="15"/>
  <c r="L43"/>
  <c r="T78" i="10"/>
  <c r="Q28"/>
  <c r="N111"/>
  <c r="Q112"/>
  <c r="T40"/>
  <c r="W58"/>
  <c r="J58"/>
  <c r="W69"/>
  <c r="T69"/>
  <c r="N69"/>
  <c r="J69"/>
  <c r="W16"/>
  <c r="N16"/>
  <c r="Q16"/>
  <c r="J16"/>
  <c r="W91"/>
  <c r="Q91"/>
  <c r="J91"/>
  <c r="T91"/>
  <c r="J34"/>
  <c r="N34"/>
  <c r="W34"/>
  <c r="T34"/>
  <c r="N13"/>
  <c r="Q13"/>
  <c r="W13"/>
  <c r="J13"/>
  <c r="Q37"/>
  <c r="J37"/>
  <c r="T37"/>
  <c r="N65"/>
  <c r="Q65"/>
  <c r="W65"/>
  <c r="Q12"/>
  <c r="N12"/>
  <c r="W12"/>
  <c r="T94"/>
  <c r="Q94"/>
  <c r="W94"/>
  <c r="J94"/>
  <c r="J36"/>
  <c r="N36"/>
  <c r="Q36"/>
  <c r="T36"/>
  <c r="W25"/>
  <c r="N30"/>
  <c r="Q30"/>
  <c r="Q113"/>
  <c r="N75"/>
  <c r="T116"/>
  <c r="J50"/>
  <c r="T50"/>
  <c r="T77"/>
  <c r="N22"/>
  <c r="Q22"/>
  <c r="Q88"/>
  <c r="Q81"/>
  <c r="N74"/>
  <c r="T107"/>
  <c r="N58"/>
  <c r="J85"/>
  <c r="J46"/>
  <c r="J79"/>
  <c r="J27"/>
  <c r="N32"/>
  <c r="J41"/>
  <c r="J68"/>
  <c r="W54"/>
  <c r="J61"/>
  <c r="Q59"/>
  <c r="T85"/>
  <c r="W46"/>
  <c r="Q79"/>
  <c r="W27"/>
  <c r="W32"/>
  <c r="N41"/>
  <c r="T109"/>
  <c r="N68"/>
  <c r="T54"/>
  <c r="N61"/>
  <c r="N59"/>
  <c r="O27" i="15"/>
  <c r="AA45"/>
  <c r="O45"/>
  <c r="O59"/>
  <c r="M29"/>
  <c r="P29"/>
  <c r="R29" s="1"/>
  <c r="S29"/>
  <c r="U29" s="1"/>
  <c r="L29"/>
  <c r="AA82"/>
  <c r="AA74"/>
  <c r="Q89" i="10"/>
  <c r="T90"/>
  <c r="N21"/>
  <c r="N39"/>
  <c r="W42"/>
  <c r="J15"/>
  <c r="N35"/>
  <c r="W89"/>
  <c r="N66"/>
  <c r="N67"/>
  <c r="W20"/>
  <c r="W45"/>
  <c r="Q49"/>
  <c r="T110"/>
  <c r="J90"/>
  <c r="T21"/>
  <c r="J31"/>
  <c r="J39"/>
  <c r="Q64"/>
  <c r="J42"/>
  <c r="N70"/>
  <c r="N15"/>
  <c r="Q93"/>
  <c r="W35"/>
  <c r="Q18"/>
  <c r="O22" i="15"/>
  <c r="AA22"/>
  <c r="V21"/>
  <c r="X21" s="1"/>
  <c r="V29"/>
  <c r="X29" s="1"/>
  <c r="M21"/>
  <c r="O109"/>
  <c r="O77"/>
  <c r="P21"/>
  <c r="R21" s="1"/>
  <c r="AA61"/>
  <c r="O117"/>
  <c r="S43"/>
  <c r="U43" s="1"/>
  <c r="O58"/>
  <c r="AA58"/>
  <c r="T74" i="10"/>
  <c r="Q74"/>
  <c r="W107"/>
  <c r="N78"/>
  <c r="W78"/>
  <c r="N31"/>
  <c r="N28"/>
  <c r="W28"/>
  <c r="J64"/>
  <c r="T111"/>
  <c r="Q70"/>
  <c r="N112"/>
  <c r="T93"/>
  <c r="W40"/>
  <c r="N40"/>
  <c r="J18"/>
  <c r="V43" i="15"/>
  <c r="X43" s="1"/>
  <c r="O79"/>
  <c r="W74" i="10"/>
  <c r="Q107"/>
  <c r="Q78"/>
  <c r="T31"/>
  <c r="J28"/>
  <c r="T64"/>
  <c r="Q111"/>
  <c r="T70"/>
  <c r="W112"/>
  <c r="W93"/>
  <c r="J40"/>
  <c r="T18"/>
  <c r="O25" i="15"/>
  <c r="O75"/>
  <c r="M43"/>
  <c r="O43" s="1"/>
  <c r="W31" i="10"/>
  <c r="N64"/>
  <c r="J70"/>
  <c r="J93"/>
  <c r="N18"/>
  <c r="O26" i="15"/>
  <c r="O81"/>
  <c r="O54"/>
  <c r="O24"/>
  <c r="AA24"/>
  <c r="O15"/>
  <c r="AA108"/>
  <c r="AA14"/>
  <c r="O80"/>
  <c r="AA116"/>
  <c r="AA60"/>
  <c r="AA18"/>
  <c r="O33"/>
  <c r="AA33"/>
  <c r="O32"/>
  <c r="AA32"/>
  <c r="AA38"/>
  <c r="O38"/>
  <c r="O16"/>
  <c r="AA16"/>
  <c r="AA20"/>
  <c r="O20"/>
  <c r="AA72"/>
  <c r="O72"/>
  <c r="O84"/>
  <c r="AA84"/>
  <c r="AA83"/>
  <c r="O83"/>
  <c r="AA89"/>
  <c r="O89"/>
  <c r="O47"/>
  <c r="O35"/>
  <c r="AA35"/>
  <c r="O44"/>
  <c r="AA44"/>
  <c r="AA52"/>
  <c r="O52"/>
  <c r="AA65"/>
  <c r="O65"/>
  <c r="AA85"/>
  <c r="AA49"/>
  <c r="O49"/>
  <c r="O42"/>
  <c r="AA42"/>
  <c r="AA113"/>
  <c r="O113"/>
  <c r="AA71"/>
  <c r="O71"/>
  <c r="AA63"/>
  <c r="O63"/>
  <c r="O17"/>
  <c r="AA17"/>
  <c r="AA50"/>
  <c r="O50"/>
  <c r="O51"/>
  <c r="AA51"/>
  <c r="AA95"/>
  <c r="O95"/>
  <c r="O13"/>
  <c r="O119"/>
  <c r="AA119"/>
  <c r="AA94"/>
  <c r="O94"/>
  <c r="Q118" i="10"/>
  <c r="W118"/>
  <c r="N118"/>
  <c r="T59"/>
  <c r="J59"/>
  <c r="N110"/>
  <c r="W110"/>
  <c r="T61"/>
  <c r="Q61"/>
  <c r="J35"/>
  <c r="Q35"/>
  <c r="Q54"/>
  <c r="J54"/>
  <c r="T49"/>
  <c r="J49"/>
  <c r="W68"/>
  <c r="T68"/>
  <c r="T15"/>
  <c r="W15"/>
  <c r="W109"/>
  <c r="N109"/>
  <c r="T45"/>
  <c r="N45"/>
  <c r="Q41"/>
  <c r="T41"/>
  <c r="Q42"/>
  <c r="N42"/>
  <c r="J32"/>
  <c r="T32"/>
  <c r="T20"/>
  <c r="Q20"/>
  <c r="Q27"/>
  <c r="N27"/>
  <c r="T39"/>
  <c r="Q39"/>
  <c r="N79"/>
  <c r="W79"/>
  <c r="W67"/>
  <c r="J67"/>
  <c r="T46"/>
  <c r="Q46"/>
  <c r="W21"/>
  <c r="Q21"/>
  <c r="W85"/>
  <c r="Q85"/>
  <c r="Q66"/>
  <c r="W66"/>
  <c r="T58"/>
  <c r="Q58"/>
  <c r="N90"/>
  <c r="W90"/>
  <c r="I137"/>
  <c r="K136"/>
  <c r="Z136" s="1"/>
  <c r="AA136" s="1"/>
  <c r="J13" i="9"/>
  <c r="Y13" s="1"/>
  <c r="T136" l="1"/>
  <c r="U136" s="1"/>
  <c r="Q136"/>
  <c r="R136" s="1"/>
  <c r="L136"/>
  <c r="N136"/>
  <c r="O136" s="1"/>
  <c r="K137"/>
  <c r="I138"/>
  <c r="V47" i="19"/>
  <c r="X47" s="1"/>
  <c r="L47"/>
  <c r="S47"/>
  <c r="U47" s="1"/>
  <c r="P47"/>
  <c r="R47" s="1"/>
  <c r="Y47"/>
  <c r="AA47" s="1"/>
  <c r="M47"/>
  <c r="O47" s="1"/>
  <c r="J48"/>
  <c r="I49"/>
  <c r="Y51" i="20"/>
  <c r="AA51" s="1"/>
  <c r="S51"/>
  <c r="U51" s="1"/>
  <c r="M51"/>
  <c r="O51" s="1"/>
  <c r="V51"/>
  <c r="X51" s="1"/>
  <c r="P51"/>
  <c r="R51" s="1"/>
  <c r="L51"/>
  <c r="I53"/>
  <c r="J52"/>
  <c r="AA19" i="15"/>
  <c r="AA23"/>
  <c r="AA69"/>
  <c r="AA37"/>
  <c r="AA67"/>
  <c r="V12" i="10"/>
  <c r="X12" s="1"/>
  <c r="Y34" i="17"/>
  <c r="AA34" s="1"/>
  <c r="S34"/>
  <c r="U34" s="1"/>
  <c r="M34"/>
  <c r="O34" s="1"/>
  <c r="V34"/>
  <c r="X34" s="1"/>
  <c r="P34"/>
  <c r="R34" s="1"/>
  <c r="L34"/>
  <c r="I36"/>
  <c r="J35"/>
  <c r="Y34" i="16"/>
  <c r="AA34" s="1"/>
  <c r="S34"/>
  <c r="U34" s="1"/>
  <c r="M34"/>
  <c r="O34" s="1"/>
  <c r="V34"/>
  <c r="X34" s="1"/>
  <c r="P34"/>
  <c r="R34" s="1"/>
  <c r="L34"/>
  <c r="I36"/>
  <c r="J35"/>
  <c r="L12" i="10"/>
  <c r="S17"/>
  <c r="U17" s="1"/>
  <c r="P17"/>
  <c r="R17" s="1"/>
  <c r="L78"/>
  <c r="V17"/>
  <c r="X17" s="1"/>
  <c r="M81"/>
  <c r="O81" s="1"/>
  <c r="M17"/>
  <c r="O17" s="1"/>
  <c r="L17"/>
  <c r="V95"/>
  <c r="X95" s="1"/>
  <c r="L95"/>
  <c r="S95"/>
  <c r="U95" s="1"/>
  <c r="P95"/>
  <c r="R95" s="1"/>
  <c r="Y95"/>
  <c r="AA95" s="1"/>
  <c r="M95"/>
  <c r="O95" s="1"/>
  <c r="I97"/>
  <c r="J96"/>
  <c r="I23" i="9"/>
  <c r="M78" i="10"/>
  <c r="O78" s="1"/>
  <c r="M74"/>
  <c r="O134" i="15"/>
  <c r="O135"/>
  <c r="AA12" i="10"/>
  <c r="P78"/>
  <c r="R78" s="1"/>
  <c r="P74"/>
  <c r="R74" s="1"/>
  <c r="P81"/>
  <c r="R81" s="1"/>
  <c r="V81"/>
  <c r="X81" s="1"/>
  <c r="S78"/>
  <c r="U78" s="1"/>
  <c r="V74"/>
  <c r="X74" s="1"/>
  <c r="S81"/>
  <c r="U81" s="1"/>
  <c r="V78"/>
  <c r="X78" s="1"/>
  <c r="L74"/>
  <c r="S74"/>
  <c r="U74" s="1"/>
  <c r="L81"/>
  <c r="S12"/>
  <c r="U12" s="1"/>
  <c r="M12"/>
  <c r="O12" s="1"/>
  <c r="P12"/>
  <c r="R12" s="1"/>
  <c r="L21"/>
  <c r="L22"/>
  <c r="V65"/>
  <c r="X65" s="1"/>
  <c r="AA65"/>
  <c r="AA22"/>
  <c r="AA21"/>
  <c r="Y133" i="15"/>
  <c r="P22" i="10"/>
  <c r="R22" s="1"/>
  <c r="S22"/>
  <c r="U22" s="1"/>
  <c r="P21"/>
  <c r="R21" s="1"/>
  <c r="S65"/>
  <c r="U65" s="1"/>
  <c r="M65"/>
  <c r="O65" s="1"/>
  <c r="M22"/>
  <c r="O22" s="1"/>
  <c r="V21"/>
  <c r="X21" s="1"/>
  <c r="S21"/>
  <c r="U21" s="1"/>
  <c r="P65"/>
  <c r="R65" s="1"/>
  <c r="V22"/>
  <c r="X22" s="1"/>
  <c r="M21"/>
  <c r="O21" s="1"/>
  <c r="L65"/>
  <c r="P93"/>
  <c r="R93" s="1"/>
  <c r="Y93"/>
  <c r="AA93" s="1"/>
  <c r="V16"/>
  <c r="X16" s="1"/>
  <c r="Y16"/>
  <c r="AA16" s="1"/>
  <c r="V80"/>
  <c r="X80" s="1"/>
  <c r="Y80"/>
  <c r="AA80" s="1"/>
  <c r="M29"/>
  <c r="O29" s="1"/>
  <c r="Y29"/>
  <c r="AA29" s="1"/>
  <c r="S54"/>
  <c r="U54" s="1"/>
  <c r="Y54"/>
  <c r="AA54" s="1"/>
  <c r="M59"/>
  <c r="O59" s="1"/>
  <c r="Y59"/>
  <c r="AA59" s="1"/>
  <c r="P31"/>
  <c r="R31" s="1"/>
  <c r="Y31"/>
  <c r="AA31" s="1"/>
  <c r="L15"/>
  <c r="Y15"/>
  <c r="AA15" s="1"/>
  <c r="S68"/>
  <c r="U68" s="1"/>
  <c r="Y68"/>
  <c r="AA68" s="1"/>
  <c r="V27"/>
  <c r="X27" s="1"/>
  <c r="Y27"/>
  <c r="AA27" s="1"/>
  <c r="V94"/>
  <c r="X94" s="1"/>
  <c r="Y94"/>
  <c r="AA94" s="1"/>
  <c r="V34"/>
  <c r="X34" s="1"/>
  <c r="Y34"/>
  <c r="AA34" s="1"/>
  <c r="M56"/>
  <c r="O56" s="1"/>
  <c r="Y56"/>
  <c r="AA56" s="1"/>
  <c r="L44"/>
  <c r="Y44"/>
  <c r="AA44" s="1"/>
  <c r="V84"/>
  <c r="X84" s="1"/>
  <c r="Y84"/>
  <c r="AA84" s="1"/>
  <c r="L63"/>
  <c r="Y63"/>
  <c r="AA63" s="1"/>
  <c r="S72"/>
  <c r="U72" s="1"/>
  <c r="Y72"/>
  <c r="AA72" s="1"/>
  <c r="S55"/>
  <c r="U55" s="1"/>
  <c r="Y55"/>
  <c r="AA55" s="1"/>
  <c r="L52"/>
  <c r="Y52"/>
  <c r="AA52" s="1"/>
  <c r="L45"/>
  <c r="Y45"/>
  <c r="AA45" s="1"/>
  <c r="L20"/>
  <c r="Y20"/>
  <c r="AA20" s="1"/>
  <c r="AA81"/>
  <c r="AA74"/>
  <c r="AA78"/>
  <c r="L32"/>
  <c r="Y32"/>
  <c r="AA32" s="1"/>
  <c r="L28"/>
  <c r="Y28"/>
  <c r="AA28" s="1"/>
  <c r="L79"/>
  <c r="Y79"/>
  <c r="AA79" s="1"/>
  <c r="L69"/>
  <c r="Y69"/>
  <c r="AA69" s="1"/>
  <c r="V33"/>
  <c r="X33" s="1"/>
  <c r="Y33"/>
  <c r="AA33" s="1"/>
  <c r="M11" i="9"/>
  <c r="O11" s="1"/>
  <c r="Y11"/>
  <c r="AA11" s="1"/>
  <c r="S18" i="10"/>
  <c r="U18" s="1"/>
  <c r="Y18"/>
  <c r="AA18" s="1"/>
  <c r="L42"/>
  <c r="Y42"/>
  <c r="AA42" s="1"/>
  <c r="L50"/>
  <c r="Y50"/>
  <c r="AA50" s="1"/>
  <c r="S13"/>
  <c r="U13" s="1"/>
  <c r="Y13"/>
  <c r="AA13" s="1"/>
  <c r="S87"/>
  <c r="U87" s="1"/>
  <c r="Y87"/>
  <c r="AA87" s="1"/>
  <c r="L73"/>
  <c r="Y73"/>
  <c r="AA73" s="1"/>
  <c r="V60"/>
  <c r="X60" s="1"/>
  <c r="Y60"/>
  <c r="AA60" s="1"/>
  <c r="V82"/>
  <c r="X82" s="1"/>
  <c r="Y82"/>
  <c r="AA82" s="1"/>
  <c r="S49"/>
  <c r="U49" s="1"/>
  <c r="Y49"/>
  <c r="AA49" s="1"/>
  <c r="V70"/>
  <c r="X70" s="1"/>
  <c r="Y70"/>
  <c r="AA70" s="1"/>
  <c r="P64"/>
  <c r="R64" s="1"/>
  <c r="Y64"/>
  <c r="AA64" s="1"/>
  <c r="P90"/>
  <c r="R90" s="1"/>
  <c r="Y90"/>
  <c r="AA90" s="1"/>
  <c r="S61"/>
  <c r="U61" s="1"/>
  <c r="Y61"/>
  <c r="AA61" s="1"/>
  <c r="V41"/>
  <c r="X41" s="1"/>
  <c r="Y41"/>
  <c r="AA41" s="1"/>
  <c r="S46"/>
  <c r="U46" s="1"/>
  <c r="Y46"/>
  <c r="AA46" s="1"/>
  <c r="S91"/>
  <c r="U91" s="1"/>
  <c r="Y91"/>
  <c r="AA91" s="1"/>
  <c r="V57"/>
  <c r="X57" s="1"/>
  <c r="Y57"/>
  <c r="AA57" s="1"/>
  <c r="L47"/>
  <c r="Y47"/>
  <c r="AA47" s="1"/>
  <c r="L76"/>
  <c r="Y76"/>
  <c r="AA76" s="1"/>
  <c r="L51"/>
  <c r="Y51"/>
  <c r="AA51" s="1"/>
  <c r="P88"/>
  <c r="R88" s="1"/>
  <c r="Y88"/>
  <c r="AA88" s="1"/>
  <c r="M25"/>
  <c r="O25" s="1"/>
  <c r="Y25"/>
  <c r="AA25" s="1"/>
  <c r="P83"/>
  <c r="R83" s="1"/>
  <c r="Y83"/>
  <c r="AA83" s="1"/>
  <c r="V24"/>
  <c r="X24" s="1"/>
  <c r="Y24"/>
  <c r="AA24" s="1"/>
  <c r="V62"/>
  <c r="X62" s="1"/>
  <c r="Y62"/>
  <c r="AA62" s="1"/>
  <c r="L12" i="9"/>
  <c r="Y12"/>
  <c r="L38" i="10"/>
  <c r="Y38"/>
  <c r="AA38" s="1"/>
  <c r="V66"/>
  <c r="X66" s="1"/>
  <c r="Y66"/>
  <c r="AA66" s="1"/>
  <c r="V43"/>
  <c r="X43" s="1"/>
  <c r="Y43"/>
  <c r="AA43" s="1"/>
  <c r="L58"/>
  <c r="Y58"/>
  <c r="AA58" s="1"/>
  <c r="P89"/>
  <c r="R89" s="1"/>
  <c r="Y89"/>
  <c r="AA89" s="1"/>
  <c r="M14"/>
  <c r="O14" s="1"/>
  <c r="Y14"/>
  <c r="AA14" s="1"/>
  <c r="M92"/>
  <c r="O92" s="1"/>
  <c r="Y92"/>
  <c r="AA92" s="1"/>
  <c r="S53"/>
  <c r="U53" s="1"/>
  <c r="Y53"/>
  <c r="AA53" s="1"/>
  <c r="L86"/>
  <c r="Y86"/>
  <c r="AA86" s="1"/>
  <c r="L67"/>
  <c r="Y67"/>
  <c r="AA67" s="1"/>
  <c r="S35"/>
  <c r="U35" s="1"/>
  <c r="Y35"/>
  <c r="AA35" s="1"/>
  <c r="M40"/>
  <c r="O40" s="1"/>
  <c r="Y40"/>
  <c r="AA40" s="1"/>
  <c r="M39"/>
  <c r="O39" s="1"/>
  <c r="Y39"/>
  <c r="AA39" s="1"/>
  <c r="P85"/>
  <c r="R85" s="1"/>
  <c r="Y85"/>
  <c r="AA85" s="1"/>
  <c r="P36"/>
  <c r="R36" s="1"/>
  <c r="Y36"/>
  <c r="AA36" s="1"/>
  <c r="L37"/>
  <c r="Y37"/>
  <c r="AA37" s="1"/>
  <c r="P71"/>
  <c r="R71" s="1"/>
  <c r="Y71"/>
  <c r="AA71" s="1"/>
  <c r="S23"/>
  <c r="U23" s="1"/>
  <c r="Y23"/>
  <c r="AA23" s="1"/>
  <c r="P48"/>
  <c r="R48" s="1"/>
  <c r="Y48"/>
  <c r="AA48" s="1"/>
  <c r="V75"/>
  <c r="X75" s="1"/>
  <c r="Y75"/>
  <c r="AA75" s="1"/>
  <c r="V30"/>
  <c r="X30" s="1"/>
  <c r="Y30"/>
  <c r="AA30" s="1"/>
  <c r="L19"/>
  <c r="Y19"/>
  <c r="AA19" s="1"/>
  <c r="S26"/>
  <c r="U26" s="1"/>
  <c r="Y26"/>
  <c r="AA26" s="1"/>
  <c r="Y11"/>
  <c r="AA11" s="1"/>
  <c r="P11"/>
  <c r="R11" s="1"/>
  <c r="M11"/>
  <c r="O11" s="1"/>
  <c r="L77"/>
  <c r="Y77"/>
  <c r="AA77" s="1"/>
  <c r="U134" i="15"/>
  <c r="S133"/>
  <c r="V133"/>
  <c r="R133"/>
  <c r="M133"/>
  <c r="X134"/>
  <c r="AA134"/>
  <c r="L26" i="10"/>
  <c r="V92"/>
  <c r="X92" s="1"/>
  <c r="V88"/>
  <c r="X88" s="1"/>
  <c r="AA73" i="15"/>
  <c r="L11" i="9"/>
  <c r="P11"/>
  <c r="R11" s="1"/>
  <c r="S11"/>
  <c r="U11" s="1"/>
  <c r="V11"/>
  <c r="X11" s="1"/>
  <c r="O78" i="15"/>
  <c r="O69"/>
  <c r="L133"/>
  <c r="N133"/>
  <c r="O23"/>
  <c r="AA87"/>
  <c r="M66" i="10"/>
  <c r="L33"/>
  <c r="S38"/>
  <c r="U38" s="1"/>
  <c r="P77"/>
  <c r="R77" s="1"/>
  <c r="L84"/>
  <c r="P56"/>
  <c r="R56" s="1"/>
  <c r="V20"/>
  <c r="X20" s="1"/>
  <c r="V56"/>
  <c r="X56" s="1"/>
  <c r="M45"/>
  <c r="O45" s="1"/>
  <c r="S20"/>
  <c r="U20" s="1"/>
  <c r="M77"/>
  <c r="V77"/>
  <c r="X77" s="1"/>
  <c r="M20"/>
  <c r="P20"/>
  <c r="R20" s="1"/>
  <c r="S77"/>
  <c r="U77" s="1"/>
  <c r="S44"/>
  <c r="U44" s="1"/>
  <c r="S33"/>
  <c r="U33" s="1"/>
  <c r="W133" i="15"/>
  <c r="Z133"/>
  <c r="T133"/>
  <c r="V45" i="10"/>
  <c r="X45" s="1"/>
  <c r="S45"/>
  <c r="U45" s="1"/>
  <c r="P45"/>
  <c r="R45" s="1"/>
  <c r="V11"/>
  <c r="X11" s="1"/>
  <c r="S29"/>
  <c r="U29" s="1"/>
  <c r="V51"/>
  <c r="X51" s="1"/>
  <c r="P26"/>
  <c r="R26" s="1"/>
  <c r="M73"/>
  <c r="O73" s="1"/>
  <c r="M26"/>
  <c r="O26" s="1"/>
  <c r="S89"/>
  <c r="U89" s="1"/>
  <c r="M88"/>
  <c r="O88" s="1"/>
  <c r="P63"/>
  <c r="R63" s="1"/>
  <c r="V46"/>
  <c r="X46" s="1"/>
  <c r="V12" i="9"/>
  <c r="X12" s="1"/>
  <c r="S88" i="10"/>
  <c r="U88" s="1"/>
  <c r="M63"/>
  <c r="O63" s="1"/>
  <c r="O19" i="15"/>
  <c r="V83" i="10"/>
  <c r="X83" s="1"/>
  <c r="P62"/>
  <c r="R62" s="1"/>
  <c r="L29"/>
  <c r="P29"/>
  <c r="R29" s="1"/>
  <c r="V29"/>
  <c r="X29" s="1"/>
  <c r="M24"/>
  <c r="V72"/>
  <c r="X72" s="1"/>
  <c r="P43"/>
  <c r="R43" s="1"/>
  <c r="L31"/>
  <c r="L11"/>
  <c r="M44"/>
  <c r="O44" s="1"/>
  <c r="L80"/>
  <c r="S43"/>
  <c r="U43" s="1"/>
  <c r="L89"/>
  <c r="S41"/>
  <c r="U41" s="1"/>
  <c r="P86"/>
  <c r="R86" s="1"/>
  <c r="S11"/>
  <c r="U11" s="1"/>
  <c r="V44"/>
  <c r="X44" s="1"/>
  <c r="P44"/>
  <c r="R44" s="1"/>
  <c r="M82"/>
  <c r="O82" s="1"/>
  <c r="L43"/>
  <c r="P53"/>
  <c r="R53" s="1"/>
  <c r="S82"/>
  <c r="U82" s="1"/>
  <c r="M43"/>
  <c r="V37"/>
  <c r="X37" s="1"/>
  <c r="V61"/>
  <c r="X61" s="1"/>
  <c r="V25"/>
  <c r="X25" s="1"/>
  <c r="V38"/>
  <c r="X38" s="1"/>
  <c r="S63"/>
  <c r="U63" s="1"/>
  <c r="M31"/>
  <c r="O31" s="1"/>
  <c r="S66"/>
  <c r="U66" s="1"/>
  <c r="L66"/>
  <c r="S80"/>
  <c r="U80" s="1"/>
  <c r="V53"/>
  <c r="X53" s="1"/>
  <c r="M38"/>
  <c r="P38"/>
  <c r="R38" s="1"/>
  <c r="V63"/>
  <c r="X63" s="1"/>
  <c r="P75"/>
  <c r="R75" s="1"/>
  <c r="V68"/>
  <c r="X68" s="1"/>
  <c r="P27"/>
  <c r="R27" s="1"/>
  <c r="P66"/>
  <c r="R66" s="1"/>
  <c r="V55"/>
  <c r="X55" s="1"/>
  <c r="P80"/>
  <c r="R80" s="1"/>
  <c r="M57"/>
  <c r="O57" s="1"/>
  <c r="L27"/>
  <c r="M60"/>
  <c r="S52"/>
  <c r="U52" s="1"/>
  <c r="T135"/>
  <c r="U135" s="1"/>
  <c r="P72"/>
  <c r="R72" s="1"/>
  <c r="L72"/>
  <c r="L87"/>
  <c r="V73"/>
  <c r="X73" s="1"/>
  <c r="S24"/>
  <c r="U24" s="1"/>
  <c r="P24"/>
  <c r="R24" s="1"/>
  <c r="M72"/>
  <c r="O72" s="1"/>
  <c r="S14"/>
  <c r="U14" s="1"/>
  <c r="P92"/>
  <c r="R92" s="1"/>
  <c r="L24"/>
  <c r="P14"/>
  <c r="R14" s="1"/>
  <c r="L92"/>
  <c r="P18"/>
  <c r="R18" s="1"/>
  <c r="L88"/>
  <c r="V26"/>
  <c r="X26" s="1"/>
  <c r="V48"/>
  <c r="X48" s="1"/>
  <c r="M18"/>
  <c r="V18"/>
  <c r="X18" s="1"/>
  <c r="M71"/>
  <c r="S32"/>
  <c r="U32" s="1"/>
  <c r="L83"/>
  <c r="M84"/>
  <c r="O84" s="1"/>
  <c r="M23"/>
  <c r="O23" s="1"/>
  <c r="L48"/>
  <c r="P52"/>
  <c r="R52" s="1"/>
  <c r="L62"/>
  <c r="S62"/>
  <c r="U62" s="1"/>
  <c r="O37" i="15"/>
  <c r="M83" i="10"/>
  <c r="P84"/>
  <c r="R84" s="1"/>
  <c r="S84"/>
  <c r="U84" s="1"/>
  <c r="P23"/>
  <c r="R23" s="1"/>
  <c r="V52"/>
  <c r="X52" s="1"/>
  <c r="M62"/>
  <c r="O62" s="1"/>
  <c r="AA55" i="15"/>
  <c r="L91" i="10"/>
  <c r="S83"/>
  <c r="U83" s="1"/>
  <c r="L23"/>
  <c r="M48"/>
  <c r="O48" s="1"/>
  <c r="M52"/>
  <c r="O52" s="1"/>
  <c r="P12" i="9"/>
  <c r="R12" s="1"/>
  <c r="M64" i="10"/>
  <c r="S57"/>
  <c r="U57" s="1"/>
  <c r="P91"/>
  <c r="R91" s="1"/>
  <c r="M30"/>
  <c r="P47"/>
  <c r="R47" s="1"/>
  <c r="V86"/>
  <c r="X86" s="1"/>
  <c r="V76"/>
  <c r="X76" s="1"/>
  <c r="S51"/>
  <c r="U51" s="1"/>
  <c r="S25"/>
  <c r="U25" s="1"/>
  <c r="L57"/>
  <c r="P57"/>
  <c r="R57" s="1"/>
  <c r="M91"/>
  <c r="O91" s="1"/>
  <c r="L30"/>
  <c r="M85"/>
  <c r="S86"/>
  <c r="U86" s="1"/>
  <c r="M76"/>
  <c r="O76" s="1"/>
  <c r="L25"/>
  <c r="P25"/>
  <c r="R25" s="1"/>
  <c r="S12" i="9"/>
  <c r="U12" s="1"/>
  <c r="M12"/>
  <c r="V91" i="10"/>
  <c r="X91" s="1"/>
  <c r="M86"/>
  <c r="AA57" i="15"/>
  <c r="O57"/>
  <c r="W135" i="10"/>
  <c r="X135" s="1"/>
  <c r="Q135"/>
  <c r="R135" s="1"/>
  <c r="L55"/>
  <c r="P55"/>
  <c r="R55" s="1"/>
  <c r="L56"/>
  <c r="P82"/>
  <c r="R82" s="1"/>
  <c r="M75"/>
  <c r="S75"/>
  <c r="U75" s="1"/>
  <c r="S30"/>
  <c r="U30" s="1"/>
  <c r="V47"/>
  <c r="X47" s="1"/>
  <c r="S47"/>
  <c r="U47" s="1"/>
  <c r="V19"/>
  <c r="X19" s="1"/>
  <c r="S76"/>
  <c r="U76" s="1"/>
  <c r="M51"/>
  <c r="P33"/>
  <c r="R33" s="1"/>
  <c r="L135"/>
  <c r="M55"/>
  <c r="O55" s="1"/>
  <c r="S56"/>
  <c r="U56" s="1"/>
  <c r="L82"/>
  <c r="L75"/>
  <c r="P30"/>
  <c r="R30" s="1"/>
  <c r="S94"/>
  <c r="U94" s="1"/>
  <c r="S28"/>
  <c r="U28" s="1"/>
  <c r="M47"/>
  <c r="O47" s="1"/>
  <c r="P76"/>
  <c r="R76" s="1"/>
  <c r="P51"/>
  <c r="R51" s="1"/>
  <c r="M34"/>
  <c r="M33"/>
  <c r="O33" s="1"/>
  <c r="N135"/>
  <c r="O135" s="1"/>
  <c r="L39"/>
  <c r="P94"/>
  <c r="R94" s="1"/>
  <c r="P61"/>
  <c r="R61" s="1"/>
  <c r="V15"/>
  <c r="X15" s="1"/>
  <c r="L41"/>
  <c r="S31"/>
  <c r="U31" s="1"/>
  <c r="P46"/>
  <c r="R46" s="1"/>
  <c r="M19"/>
  <c r="L34"/>
  <c r="AA43" i="15"/>
  <c r="L94" i="10"/>
  <c r="M61"/>
  <c r="O61" s="1"/>
  <c r="L61"/>
  <c r="P41"/>
  <c r="R41" s="1"/>
  <c r="V31"/>
  <c r="X31" s="1"/>
  <c r="L46"/>
  <c r="P60"/>
  <c r="R60" s="1"/>
  <c r="P19"/>
  <c r="R19" s="1"/>
  <c r="S19"/>
  <c r="U19" s="1"/>
  <c r="S34"/>
  <c r="U34" s="1"/>
  <c r="V50"/>
  <c r="X50" s="1"/>
  <c r="M94"/>
  <c r="M41"/>
  <c r="M46"/>
  <c r="P34"/>
  <c r="R34" s="1"/>
  <c r="S64"/>
  <c r="U64" s="1"/>
  <c r="V64"/>
  <c r="X64" s="1"/>
  <c r="L14"/>
  <c r="M37"/>
  <c r="O37" s="1"/>
  <c r="V89"/>
  <c r="X89" s="1"/>
  <c r="P42"/>
  <c r="R42" s="1"/>
  <c r="P79"/>
  <c r="R79" s="1"/>
  <c r="V85"/>
  <c r="X85" s="1"/>
  <c r="V58"/>
  <c r="X58" s="1"/>
  <c r="L36"/>
  <c r="V71"/>
  <c r="X71" s="1"/>
  <c r="L64"/>
  <c r="V14"/>
  <c r="X14" s="1"/>
  <c r="M13"/>
  <c r="O13" s="1"/>
  <c r="S37"/>
  <c r="U37" s="1"/>
  <c r="P87"/>
  <c r="R87" s="1"/>
  <c r="V39"/>
  <c r="X39" s="1"/>
  <c r="L85"/>
  <c r="L18"/>
  <c r="M80"/>
  <c r="L53"/>
  <c r="M53"/>
  <c r="S92"/>
  <c r="U92" s="1"/>
  <c r="M50"/>
  <c r="S16"/>
  <c r="U16" s="1"/>
  <c r="P37"/>
  <c r="R37" s="1"/>
  <c r="P69"/>
  <c r="R69" s="1"/>
  <c r="M89"/>
  <c r="V87"/>
  <c r="X87" s="1"/>
  <c r="M87"/>
  <c r="O87" s="1"/>
  <c r="P39"/>
  <c r="R39" s="1"/>
  <c r="S39"/>
  <c r="U39" s="1"/>
  <c r="S85"/>
  <c r="U85" s="1"/>
  <c r="L60"/>
  <c r="S60"/>
  <c r="U60" s="1"/>
  <c r="P73"/>
  <c r="R73" s="1"/>
  <c r="V36"/>
  <c r="X36" s="1"/>
  <c r="V23"/>
  <c r="X23" s="1"/>
  <c r="L71"/>
  <c r="S48"/>
  <c r="U48" s="1"/>
  <c r="V42"/>
  <c r="X42" s="1"/>
  <c r="S79"/>
  <c r="U79" s="1"/>
  <c r="S73"/>
  <c r="U73" s="1"/>
  <c r="S71"/>
  <c r="U71" s="1"/>
  <c r="W134"/>
  <c r="X134" s="1"/>
  <c r="L134"/>
  <c r="Q134"/>
  <c r="R134" s="1"/>
  <c r="T134"/>
  <c r="U134" s="1"/>
  <c r="N134"/>
  <c r="O134" s="1"/>
  <c r="M42"/>
  <c r="S36"/>
  <c r="U36" s="1"/>
  <c r="S42"/>
  <c r="U42" s="1"/>
  <c r="M36"/>
  <c r="O36" s="1"/>
  <c r="S67"/>
  <c r="U67" s="1"/>
  <c r="P70"/>
  <c r="R70" s="1"/>
  <c r="V13"/>
  <c r="X13" s="1"/>
  <c r="S50"/>
  <c r="U50" s="1"/>
  <c r="P16"/>
  <c r="R16" s="1"/>
  <c r="S69"/>
  <c r="U69" s="1"/>
  <c r="P28"/>
  <c r="R28" s="1"/>
  <c r="M79"/>
  <c r="P58"/>
  <c r="R58" s="1"/>
  <c r="S58"/>
  <c r="U58" s="1"/>
  <c r="L13"/>
  <c r="P13"/>
  <c r="R13" s="1"/>
  <c r="P50"/>
  <c r="R50" s="1"/>
  <c r="L16"/>
  <c r="M16"/>
  <c r="M69"/>
  <c r="V69"/>
  <c r="X69" s="1"/>
  <c r="V28"/>
  <c r="X28" s="1"/>
  <c r="V79"/>
  <c r="X79" s="1"/>
  <c r="M58"/>
  <c r="M28"/>
  <c r="O28" s="1"/>
  <c r="L68"/>
  <c r="P68"/>
  <c r="R68" s="1"/>
  <c r="P15"/>
  <c r="R15" s="1"/>
  <c r="S27"/>
  <c r="U27" s="1"/>
  <c r="V40"/>
  <c r="X40" s="1"/>
  <c r="M68"/>
  <c r="O68" s="1"/>
  <c r="M15"/>
  <c r="O15" s="1"/>
  <c r="S15"/>
  <c r="U15" s="1"/>
  <c r="M27"/>
  <c r="M93"/>
  <c r="O93" s="1"/>
  <c r="L40"/>
  <c r="L90"/>
  <c r="O29" i="15"/>
  <c r="AA29"/>
  <c r="L93" i="10"/>
  <c r="S93"/>
  <c r="U93" s="1"/>
  <c r="M90"/>
  <c r="O90" s="1"/>
  <c r="V93"/>
  <c r="X93" s="1"/>
  <c r="S90"/>
  <c r="U90" s="1"/>
  <c r="V90"/>
  <c r="X90" s="1"/>
  <c r="L70"/>
  <c r="S70"/>
  <c r="U70" s="1"/>
  <c r="S40"/>
  <c r="U40" s="1"/>
  <c r="M70"/>
  <c r="O70" s="1"/>
  <c r="P40"/>
  <c r="R40" s="1"/>
  <c r="O21" i="15"/>
  <c r="AA21"/>
  <c r="P35" i="10"/>
  <c r="R35" s="1"/>
  <c r="P67"/>
  <c r="R67" s="1"/>
  <c r="V67"/>
  <c r="X67" s="1"/>
  <c r="L49"/>
  <c r="M49"/>
  <c r="O49" s="1"/>
  <c r="V49"/>
  <c r="X49" s="1"/>
  <c r="V54"/>
  <c r="X54" s="1"/>
  <c r="P54"/>
  <c r="R54" s="1"/>
  <c r="L54"/>
  <c r="S59"/>
  <c r="U59" s="1"/>
  <c r="L59"/>
  <c r="V59"/>
  <c r="X59" s="1"/>
  <c r="P59"/>
  <c r="R59" s="1"/>
  <c r="M54"/>
  <c r="O54" s="1"/>
  <c r="P49"/>
  <c r="R49" s="1"/>
  <c r="M67"/>
  <c r="V35"/>
  <c r="X35" s="1"/>
  <c r="L35"/>
  <c r="P32"/>
  <c r="R32" s="1"/>
  <c r="M35"/>
  <c r="M32"/>
  <c r="O32" s="1"/>
  <c r="V32"/>
  <c r="X32" s="1"/>
  <c r="O74"/>
  <c r="W136"/>
  <c r="X136" s="1"/>
  <c r="T136"/>
  <c r="U136" s="1"/>
  <c r="Q136"/>
  <c r="R136" s="1"/>
  <c r="N136"/>
  <c r="O136" s="1"/>
  <c r="L136"/>
  <c r="I138"/>
  <c r="K137"/>
  <c r="Z137" s="1"/>
  <c r="AA137" s="1"/>
  <c r="P13" i="9"/>
  <c r="R13" s="1"/>
  <c r="M13"/>
  <c r="S13"/>
  <c r="U13" s="1"/>
  <c r="L13"/>
  <c r="V13"/>
  <c r="X13" s="1"/>
  <c r="J14"/>
  <c r="Y14" s="1"/>
  <c r="I139" l="1"/>
  <c r="K138"/>
  <c r="W137"/>
  <c r="X137" s="1"/>
  <c r="Z137"/>
  <c r="AA137" s="1"/>
  <c r="N137"/>
  <c r="O137" s="1"/>
  <c r="Q137"/>
  <c r="R137" s="1"/>
  <c r="T137"/>
  <c r="U137" s="1"/>
  <c r="L137"/>
  <c r="J49" i="19"/>
  <c r="I50"/>
  <c r="V48"/>
  <c r="X48" s="1"/>
  <c r="L48"/>
  <c r="S48"/>
  <c r="U48" s="1"/>
  <c r="P48"/>
  <c r="R48" s="1"/>
  <c r="Y48"/>
  <c r="AA48" s="1"/>
  <c r="M48"/>
  <c r="O48" s="1"/>
  <c r="V52" i="20"/>
  <c r="X52" s="1"/>
  <c r="P52"/>
  <c r="R52" s="1"/>
  <c r="L52"/>
  <c r="Y52"/>
  <c r="AA52" s="1"/>
  <c r="M52"/>
  <c r="O52" s="1"/>
  <c r="S52"/>
  <c r="U52" s="1"/>
  <c r="I54"/>
  <c r="J53"/>
  <c r="AA133" i="15"/>
  <c r="V35" i="17"/>
  <c r="X35" s="1"/>
  <c r="P35"/>
  <c r="R35" s="1"/>
  <c r="L35"/>
  <c r="Y35"/>
  <c r="AA35" s="1"/>
  <c r="S35"/>
  <c r="U35" s="1"/>
  <c r="M35"/>
  <c r="O35" s="1"/>
  <c r="I37"/>
  <c r="J36"/>
  <c r="V35" i="16"/>
  <c r="X35" s="1"/>
  <c r="P35"/>
  <c r="R35" s="1"/>
  <c r="L35"/>
  <c r="Y35"/>
  <c r="AA35" s="1"/>
  <c r="S35"/>
  <c r="U35" s="1"/>
  <c r="M35"/>
  <c r="O35" s="1"/>
  <c r="I37"/>
  <c r="J36"/>
  <c r="S96" i="10"/>
  <c r="U96" s="1"/>
  <c r="M96"/>
  <c r="O96" s="1"/>
  <c r="Y96"/>
  <c r="AA96" s="1"/>
  <c r="P96"/>
  <c r="R96" s="1"/>
  <c r="V96"/>
  <c r="X96" s="1"/>
  <c r="L96"/>
  <c r="I24" i="9"/>
  <c r="J23"/>
  <c r="J97" i="10"/>
  <c r="I98"/>
  <c r="AA12" i="9"/>
  <c r="X133" i="15"/>
  <c r="O133"/>
  <c r="U133"/>
  <c r="O85" i="10"/>
  <c r="O77"/>
  <c r="O89"/>
  <c r="O66"/>
  <c r="O34"/>
  <c r="O30"/>
  <c r="O41"/>
  <c r="O50"/>
  <c r="O51"/>
  <c r="O86"/>
  <c r="O46"/>
  <c r="O20"/>
  <c r="O83"/>
  <c r="O12" i="9"/>
  <c r="O24" i="10"/>
  <c r="O71"/>
  <c r="O60"/>
  <c r="O19"/>
  <c r="O69"/>
  <c r="O27"/>
  <c r="O94"/>
  <c r="O53"/>
  <c r="O38"/>
  <c r="O18"/>
  <c r="O64"/>
  <c r="O16"/>
  <c r="O43"/>
  <c r="O75"/>
  <c r="O42"/>
  <c r="O80"/>
  <c r="O79"/>
  <c r="O58"/>
  <c r="O67"/>
  <c r="O35"/>
  <c r="W137"/>
  <c r="X137" s="1"/>
  <c r="Q137"/>
  <c r="R137" s="1"/>
  <c r="N137"/>
  <c r="O137" s="1"/>
  <c r="T137"/>
  <c r="U137" s="1"/>
  <c r="L137"/>
  <c r="K138"/>
  <c r="Z138" s="1"/>
  <c r="AA138" s="1"/>
  <c r="I139"/>
  <c r="V14" i="9"/>
  <c r="X14" s="1"/>
  <c r="S14"/>
  <c r="U14" s="1"/>
  <c r="L14"/>
  <c r="P14"/>
  <c r="R14" s="1"/>
  <c r="M14"/>
  <c r="O13"/>
  <c r="AA13"/>
  <c r="J15"/>
  <c r="Y15" s="1"/>
  <c r="Z138" l="1"/>
  <c r="AA138" s="1"/>
  <c r="L138"/>
  <c r="N138"/>
  <c r="O138" s="1"/>
  <c r="T138"/>
  <c r="U138" s="1"/>
  <c r="Q138"/>
  <c r="R138" s="1"/>
  <c r="W138"/>
  <c r="X138" s="1"/>
  <c r="I140"/>
  <c r="K139"/>
  <c r="J50" i="19"/>
  <c r="I51"/>
  <c r="V49"/>
  <c r="X49" s="1"/>
  <c r="L49"/>
  <c r="S49"/>
  <c r="U49" s="1"/>
  <c r="P49"/>
  <c r="R49" s="1"/>
  <c r="Y49"/>
  <c r="AA49" s="1"/>
  <c r="M49"/>
  <c r="O49" s="1"/>
  <c r="Y53" i="20"/>
  <c r="AA53" s="1"/>
  <c r="S53"/>
  <c r="U53" s="1"/>
  <c r="M53"/>
  <c r="O53" s="1"/>
  <c r="P53"/>
  <c r="R53" s="1"/>
  <c r="L53"/>
  <c r="V53"/>
  <c r="X53" s="1"/>
  <c r="I55"/>
  <c r="J54"/>
  <c r="Y36" i="17"/>
  <c r="AA36" s="1"/>
  <c r="S36"/>
  <c r="U36" s="1"/>
  <c r="M36"/>
  <c r="O36" s="1"/>
  <c r="V36"/>
  <c r="X36" s="1"/>
  <c r="P36"/>
  <c r="R36" s="1"/>
  <c r="L36"/>
  <c r="I38"/>
  <c r="J37"/>
  <c r="Y36" i="16"/>
  <c r="AA36" s="1"/>
  <c r="S36"/>
  <c r="U36" s="1"/>
  <c r="M36"/>
  <c r="O36" s="1"/>
  <c r="V36"/>
  <c r="X36" s="1"/>
  <c r="P36"/>
  <c r="R36" s="1"/>
  <c r="L36"/>
  <c r="I38"/>
  <c r="J37"/>
  <c r="I99" i="10"/>
  <c r="J98"/>
  <c r="P97"/>
  <c r="R97" s="1"/>
  <c r="V97"/>
  <c r="X97" s="1"/>
  <c r="M97"/>
  <c r="O97" s="1"/>
  <c r="Y97"/>
  <c r="AA97" s="1"/>
  <c r="L97"/>
  <c r="S97"/>
  <c r="U97" s="1"/>
  <c r="I25" i="9"/>
  <c r="I26" s="1"/>
  <c r="I27" s="1"/>
  <c r="I28" s="1"/>
  <c r="I29" s="1"/>
  <c r="I30" s="1"/>
  <c r="I31" s="1"/>
  <c r="I32" s="1"/>
  <c r="I33" s="1"/>
  <c r="J24"/>
  <c r="K139" i="10"/>
  <c r="Z139" s="1"/>
  <c r="AA139" s="1"/>
  <c r="I140"/>
  <c r="W138"/>
  <c r="X138" s="1"/>
  <c r="Q138"/>
  <c r="R138" s="1"/>
  <c r="T138"/>
  <c r="U138" s="1"/>
  <c r="N138"/>
  <c r="O138" s="1"/>
  <c r="L138"/>
  <c r="L15" i="9"/>
  <c r="V15"/>
  <c r="X15" s="1"/>
  <c r="S15"/>
  <c r="U15" s="1"/>
  <c r="P15"/>
  <c r="R15" s="1"/>
  <c r="M15"/>
  <c r="J16"/>
  <c r="Y16" s="1"/>
  <c r="O14"/>
  <c r="AA14"/>
  <c r="Z139" l="1"/>
  <c r="AA139" s="1"/>
  <c r="L139"/>
  <c r="Q139"/>
  <c r="R139" s="1"/>
  <c r="T139"/>
  <c r="U139" s="1"/>
  <c r="W139"/>
  <c r="X139" s="1"/>
  <c r="N139"/>
  <c r="O139" s="1"/>
  <c r="I141"/>
  <c r="K140"/>
  <c r="J51" i="19"/>
  <c r="I52"/>
  <c r="V50"/>
  <c r="X50" s="1"/>
  <c r="L50"/>
  <c r="S50"/>
  <c r="U50" s="1"/>
  <c r="P50"/>
  <c r="R50" s="1"/>
  <c r="Y50"/>
  <c r="AA50" s="1"/>
  <c r="M50"/>
  <c r="O50" s="1"/>
  <c r="V54" i="20"/>
  <c r="X54" s="1"/>
  <c r="P54"/>
  <c r="R54" s="1"/>
  <c r="L54"/>
  <c r="Y54"/>
  <c r="AA54" s="1"/>
  <c r="M54"/>
  <c r="O54" s="1"/>
  <c r="S54"/>
  <c r="U54" s="1"/>
  <c r="I56"/>
  <c r="J55"/>
  <c r="V37" i="17"/>
  <c r="X37" s="1"/>
  <c r="P37"/>
  <c r="R37" s="1"/>
  <c r="L37"/>
  <c r="Y37"/>
  <c r="AA37" s="1"/>
  <c r="S37"/>
  <c r="U37" s="1"/>
  <c r="M37"/>
  <c r="O37" s="1"/>
  <c r="I39"/>
  <c r="J38"/>
  <c r="V37" i="16"/>
  <c r="X37" s="1"/>
  <c r="P37"/>
  <c r="R37" s="1"/>
  <c r="L37"/>
  <c r="Y37"/>
  <c r="AA37" s="1"/>
  <c r="S37"/>
  <c r="U37" s="1"/>
  <c r="M37"/>
  <c r="O37" s="1"/>
  <c r="I39"/>
  <c r="J38"/>
  <c r="P98" i="10"/>
  <c r="R98" s="1"/>
  <c r="L98"/>
  <c r="V98"/>
  <c r="X98" s="1"/>
  <c r="M98"/>
  <c r="O98" s="1"/>
  <c r="S98"/>
  <c r="U98" s="1"/>
  <c r="Y98"/>
  <c r="AA98" s="1"/>
  <c r="I34" i="9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J33"/>
  <c r="I100" i="10"/>
  <c r="J99"/>
  <c r="K140"/>
  <c r="Z140" s="1"/>
  <c r="AA140" s="1"/>
  <c r="I141"/>
  <c r="T139"/>
  <c r="U139" s="1"/>
  <c r="W139"/>
  <c r="X139" s="1"/>
  <c r="Q139"/>
  <c r="R139" s="1"/>
  <c r="N139"/>
  <c r="O139" s="1"/>
  <c r="L139"/>
  <c r="S16" i="9"/>
  <c r="U16" s="1"/>
  <c r="L16"/>
  <c r="V16"/>
  <c r="X16" s="1"/>
  <c r="P16"/>
  <c r="R16" s="1"/>
  <c r="M16"/>
  <c r="J17"/>
  <c r="Y17" s="1"/>
  <c r="AA15"/>
  <c r="O15"/>
  <c r="Z140" l="1"/>
  <c r="AA140" s="1"/>
  <c r="L140"/>
  <c r="Q140"/>
  <c r="R140" s="1"/>
  <c r="W140"/>
  <c r="X140" s="1"/>
  <c r="N140"/>
  <c r="O140" s="1"/>
  <c r="T140"/>
  <c r="U140" s="1"/>
  <c r="I142"/>
  <c r="K141"/>
  <c r="J52" i="19"/>
  <c r="I53"/>
  <c r="V51"/>
  <c r="X51" s="1"/>
  <c r="L51"/>
  <c r="S51"/>
  <c r="U51" s="1"/>
  <c r="P51"/>
  <c r="R51" s="1"/>
  <c r="Y51"/>
  <c r="AA51" s="1"/>
  <c r="M51"/>
  <c r="O51" s="1"/>
  <c r="Y55" i="20"/>
  <c r="AA55" s="1"/>
  <c r="S55"/>
  <c r="U55" s="1"/>
  <c r="M55"/>
  <c r="O55" s="1"/>
  <c r="P55"/>
  <c r="R55" s="1"/>
  <c r="L55"/>
  <c r="V55"/>
  <c r="X55" s="1"/>
  <c r="I57"/>
  <c r="J56"/>
  <c r="Y38" i="17"/>
  <c r="AA38" s="1"/>
  <c r="S38"/>
  <c r="U38" s="1"/>
  <c r="M38"/>
  <c r="O38" s="1"/>
  <c r="V38"/>
  <c r="X38" s="1"/>
  <c r="P38"/>
  <c r="R38" s="1"/>
  <c r="L38"/>
  <c r="I40"/>
  <c r="J39"/>
  <c r="Y38" i="16"/>
  <c r="AA38" s="1"/>
  <c r="S38"/>
  <c r="U38" s="1"/>
  <c r="M38"/>
  <c r="O38" s="1"/>
  <c r="V38"/>
  <c r="X38" s="1"/>
  <c r="P38"/>
  <c r="R38" s="1"/>
  <c r="L38"/>
  <c r="I40"/>
  <c r="J39"/>
  <c r="Y99" i="10"/>
  <c r="AA99" s="1"/>
  <c r="M99"/>
  <c r="O99" s="1"/>
  <c r="L99"/>
  <c r="S99"/>
  <c r="U99" s="1"/>
  <c r="P99"/>
  <c r="R99" s="1"/>
  <c r="V99"/>
  <c r="X99" s="1"/>
  <c r="J100"/>
  <c r="I101"/>
  <c r="I79" i="9"/>
  <c r="I80" s="1"/>
  <c r="I81" s="1"/>
  <c r="I82" s="1"/>
  <c r="I83" s="1"/>
  <c r="J78"/>
  <c r="K141" i="10"/>
  <c r="Z141" s="1"/>
  <c r="AA141" s="1"/>
  <c r="I142"/>
  <c r="T140"/>
  <c r="U140" s="1"/>
  <c r="W140"/>
  <c r="X140" s="1"/>
  <c r="Q140"/>
  <c r="R140" s="1"/>
  <c r="N140"/>
  <c r="O140" s="1"/>
  <c r="L140"/>
  <c r="J18" i="9"/>
  <c r="Y18" s="1"/>
  <c r="P17"/>
  <c r="R17" s="1"/>
  <c r="M17"/>
  <c r="L17"/>
  <c r="S17"/>
  <c r="U17" s="1"/>
  <c r="V17"/>
  <c r="X17" s="1"/>
  <c r="O16"/>
  <c r="AA16"/>
  <c r="W141" l="1"/>
  <c r="X141" s="1"/>
  <c r="N141"/>
  <c r="O141" s="1"/>
  <c r="Z141"/>
  <c r="AA141" s="1"/>
  <c r="L141"/>
  <c r="T141"/>
  <c r="U141" s="1"/>
  <c r="Q141"/>
  <c r="R141" s="1"/>
  <c r="I143"/>
  <c r="K142"/>
  <c r="J53" i="19"/>
  <c r="I54"/>
  <c r="V52"/>
  <c r="X52" s="1"/>
  <c r="P52"/>
  <c r="R52" s="1"/>
  <c r="S52"/>
  <c r="U52" s="1"/>
  <c r="Y52"/>
  <c r="AA52" s="1"/>
  <c r="L52"/>
  <c r="M52"/>
  <c r="O52" s="1"/>
  <c r="V56" i="20"/>
  <c r="X56" s="1"/>
  <c r="P56"/>
  <c r="R56" s="1"/>
  <c r="L56"/>
  <c r="Y56"/>
  <c r="AA56" s="1"/>
  <c r="M56"/>
  <c r="O56" s="1"/>
  <c r="S56"/>
  <c r="U56" s="1"/>
  <c r="I58"/>
  <c r="J57"/>
  <c r="V39" i="17"/>
  <c r="X39" s="1"/>
  <c r="P39"/>
  <c r="R39" s="1"/>
  <c r="L39"/>
  <c r="Y39"/>
  <c r="AA39" s="1"/>
  <c r="S39"/>
  <c r="U39" s="1"/>
  <c r="M39"/>
  <c r="O39" s="1"/>
  <c r="I41"/>
  <c r="J40"/>
  <c r="V39" i="16"/>
  <c r="X39" s="1"/>
  <c r="P39"/>
  <c r="R39" s="1"/>
  <c r="L39"/>
  <c r="Y39"/>
  <c r="AA39" s="1"/>
  <c r="S39"/>
  <c r="U39" s="1"/>
  <c r="M39"/>
  <c r="O39" s="1"/>
  <c r="I41"/>
  <c r="J40"/>
  <c r="I102" i="10"/>
  <c r="J101"/>
  <c r="I84" i="9"/>
  <c r="J83"/>
  <c r="P100" i="10"/>
  <c r="R100" s="1"/>
  <c r="V100"/>
  <c r="X100" s="1"/>
  <c r="M100"/>
  <c r="O100" s="1"/>
  <c r="L100"/>
  <c r="S100"/>
  <c r="U100" s="1"/>
  <c r="Y100"/>
  <c r="AA100" s="1"/>
  <c r="I143"/>
  <c r="K142"/>
  <c r="Z142" s="1"/>
  <c r="AA142" s="1"/>
  <c r="W141"/>
  <c r="X141" s="1"/>
  <c r="Q141"/>
  <c r="R141" s="1"/>
  <c r="T141"/>
  <c r="U141" s="1"/>
  <c r="N141"/>
  <c r="O141" s="1"/>
  <c r="L141"/>
  <c r="AA17" i="9"/>
  <c r="O17"/>
  <c r="P18"/>
  <c r="R18" s="1"/>
  <c r="M18"/>
  <c r="S18"/>
  <c r="U18" s="1"/>
  <c r="L18"/>
  <c r="V18"/>
  <c r="X18" s="1"/>
  <c r="J19"/>
  <c r="Y19" s="1"/>
  <c r="L142" l="1"/>
  <c r="Q142"/>
  <c r="R142" s="1"/>
  <c r="W142"/>
  <c r="X142" s="1"/>
  <c r="N142"/>
  <c r="O142" s="1"/>
  <c r="T142"/>
  <c r="U142" s="1"/>
  <c r="Z142"/>
  <c r="AA142" s="1"/>
  <c r="I144"/>
  <c r="K143"/>
  <c r="J54" i="19"/>
  <c r="I55"/>
  <c r="V53"/>
  <c r="X53" s="1"/>
  <c r="L53"/>
  <c r="Y53"/>
  <c r="AA53" s="1"/>
  <c r="P53"/>
  <c r="R53" s="1"/>
  <c r="S53"/>
  <c r="U53" s="1"/>
  <c r="M53"/>
  <c r="O53" s="1"/>
  <c r="Y57" i="20"/>
  <c r="AA57" s="1"/>
  <c r="S57"/>
  <c r="U57" s="1"/>
  <c r="M57"/>
  <c r="O57" s="1"/>
  <c r="P57"/>
  <c r="R57" s="1"/>
  <c r="L57"/>
  <c r="V57"/>
  <c r="X57" s="1"/>
  <c r="I59"/>
  <c r="J58"/>
  <c r="Y40" i="17"/>
  <c r="AA40" s="1"/>
  <c r="S40"/>
  <c r="U40" s="1"/>
  <c r="M40"/>
  <c r="O40" s="1"/>
  <c r="V40"/>
  <c r="X40" s="1"/>
  <c r="P40"/>
  <c r="R40" s="1"/>
  <c r="L40"/>
  <c r="I42"/>
  <c r="J41"/>
  <c r="Y40" i="16"/>
  <c r="AA40" s="1"/>
  <c r="S40"/>
  <c r="U40" s="1"/>
  <c r="M40"/>
  <c r="O40" s="1"/>
  <c r="V40"/>
  <c r="X40" s="1"/>
  <c r="P40"/>
  <c r="R40" s="1"/>
  <c r="L40"/>
  <c r="I42"/>
  <c r="J41"/>
  <c r="Y101" i="10"/>
  <c r="AA101" s="1"/>
  <c r="M101"/>
  <c r="O101" s="1"/>
  <c r="L101"/>
  <c r="S101"/>
  <c r="U101" s="1"/>
  <c r="P101"/>
  <c r="R101" s="1"/>
  <c r="V101"/>
  <c r="X101" s="1"/>
  <c r="I85" i="9"/>
  <c r="I86" s="1"/>
  <c r="I87" s="1"/>
  <c r="I88" s="1"/>
  <c r="I89" s="1"/>
  <c r="I90" s="1"/>
  <c r="I91" s="1"/>
  <c r="I92" s="1"/>
  <c r="J84"/>
  <c r="J102" i="10"/>
  <c r="I103"/>
  <c r="L142"/>
  <c r="W142"/>
  <c r="X142" s="1"/>
  <c r="Q142"/>
  <c r="R142" s="1"/>
  <c r="T142"/>
  <c r="U142" s="1"/>
  <c r="N142"/>
  <c r="O142" s="1"/>
  <c r="I144"/>
  <c r="K143"/>
  <c r="Z143" s="1"/>
  <c r="AA143" s="1"/>
  <c r="J20" i="9"/>
  <c r="Y20" s="1"/>
  <c r="O18"/>
  <c r="AA18"/>
  <c r="L19"/>
  <c r="V19"/>
  <c r="X19" s="1"/>
  <c r="S19"/>
  <c r="U19" s="1"/>
  <c r="M19"/>
  <c r="P19"/>
  <c r="R19" s="1"/>
  <c r="Z143" l="1"/>
  <c r="AA143" s="1"/>
  <c r="Q143"/>
  <c r="R143" s="1"/>
  <c r="L143"/>
  <c r="T143"/>
  <c r="U143" s="1"/>
  <c r="W143"/>
  <c r="X143" s="1"/>
  <c r="N143"/>
  <c r="O143" s="1"/>
  <c r="I145"/>
  <c r="K145" s="1"/>
  <c r="K144"/>
  <c r="J55" i="19"/>
  <c r="I56"/>
  <c r="V54"/>
  <c r="X54" s="1"/>
  <c r="L54"/>
  <c r="M54"/>
  <c r="O54" s="1"/>
  <c r="P54"/>
  <c r="R54" s="1"/>
  <c r="Y54"/>
  <c r="AA54" s="1"/>
  <c r="S54"/>
  <c r="U54" s="1"/>
  <c r="V58" i="20"/>
  <c r="X58" s="1"/>
  <c r="P58"/>
  <c r="R58" s="1"/>
  <c r="L58"/>
  <c r="Y58"/>
  <c r="AA58" s="1"/>
  <c r="M58"/>
  <c r="O58" s="1"/>
  <c r="S58"/>
  <c r="U58" s="1"/>
  <c r="I60"/>
  <c r="J59"/>
  <c r="V41" i="17"/>
  <c r="X41" s="1"/>
  <c r="P41"/>
  <c r="R41" s="1"/>
  <c r="L41"/>
  <c r="Y41"/>
  <c r="AA41" s="1"/>
  <c r="S41"/>
  <c r="U41" s="1"/>
  <c r="M41"/>
  <c r="O41" s="1"/>
  <c r="I43"/>
  <c r="J42"/>
  <c r="V41" i="16"/>
  <c r="X41" s="1"/>
  <c r="P41"/>
  <c r="R41" s="1"/>
  <c r="L41"/>
  <c r="Y41"/>
  <c r="AA41" s="1"/>
  <c r="S41"/>
  <c r="U41" s="1"/>
  <c r="M41"/>
  <c r="O41" s="1"/>
  <c r="I43"/>
  <c r="J42"/>
  <c r="J103" i="10"/>
  <c r="I104"/>
  <c r="P102"/>
  <c r="R102" s="1"/>
  <c r="M102"/>
  <c r="O102" s="1"/>
  <c r="V102"/>
  <c r="X102" s="1"/>
  <c r="Y102"/>
  <c r="AA102" s="1"/>
  <c r="L102"/>
  <c r="S102"/>
  <c r="U102" s="1"/>
  <c r="I93" i="9"/>
  <c r="J92"/>
  <c r="T143" i="10"/>
  <c r="U143" s="1"/>
  <c r="L143"/>
  <c r="Q143"/>
  <c r="R143" s="1"/>
  <c r="W143"/>
  <c r="X143" s="1"/>
  <c r="N143"/>
  <c r="O143" s="1"/>
  <c r="I145"/>
  <c r="K145" s="1"/>
  <c r="Z145" s="1"/>
  <c r="AA145" s="1"/>
  <c r="K144"/>
  <c r="Z144" s="1"/>
  <c r="AA144" s="1"/>
  <c r="AA19" i="9"/>
  <c r="O19"/>
  <c r="Y21"/>
  <c r="V20"/>
  <c r="X20" s="1"/>
  <c r="S20"/>
  <c r="U20" s="1"/>
  <c r="L20"/>
  <c r="M20"/>
  <c r="P20"/>
  <c r="R20" s="1"/>
  <c r="Z144" l="1"/>
  <c r="AA144" s="1"/>
  <c r="L144"/>
  <c r="Q144"/>
  <c r="R144" s="1"/>
  <c r="W144"/>
  <c r="X144" s="1"/>
  <c r="N144"/>
  <c r="O144" s="1"/>
  <c r="T144"/>
  <c r="U144" s="1"/>
  <c r="W145"/>
  <c r="X145" s="1"/>
  <c r="N145"/>
  <c r="O145" s="1"/>
  <c r="Z145"/>
  <c r="AA145" s="1"/>
  <c r="L145"/>
  <c r="T145"/>
  <c r="U145" s="1"/>
  <c r="Q145"/>
  <c r="R145" s="1"/>
  <c r="J56" i="19"/>
  <c r="I57"/>
  <c r="V55"/>
  <c r="X55" s="1"/>
  <c r="L55"/>
  <c r="Y55"/>
  <c r="AA55" s="1"/>
  <c r="P55"/>
  <c r="R55" s="1"/>
  <c r="S55"/>
  <c r="U55" s="1"/>
  <c r="M55"/>
  <c r="O55" s="1"/>
  <c r="Y59" i="20"/>
  <c r="AA59" s="1"/>
  <c r="S59"/>
  <c r="U59" s="1"/>
  <c r="M59"/>
  <c r="O59" s="1"/>
  <c r="P59"/>
  <c r="R59" s="1"/>
  <c r="L59"/>
  <c r="V59"/>
  <c r="X59" s="1"/>
  <c r="I61"/>
  <c r="J60"/>
  <c r="Y42" i="17"/>
  <c r="AA42" s="1"/>
  <c r="S42"/>
  <c r="U42" s="1"/>
  <c r="M42"/>
  <c r="O42" s="1"/>
  <c r="V42"/>
  <c r="X42" s="1"/>
  <c r="P42"/>
  <c r="R42" s="1"/>
  <c r="L42"/>
  <c r="I44"/>
  <c r="J43"/>
  <c r="Y42" i="16"/>
  <c r="AA42" s="1"/>
  <c r="S42"/>
  <c r="U42" s="1"/>
  <c r="M42"/>
  <c r="O42" s="1"/>
  <c r="V42"/>
  <c r="X42" s="1"/>
  <c r="P42"/>
  <c r="R42" s="1"/>
  <c r="L42"/>
  <c r="I44"/>
  <c r="J43"/>
  <c r="I105" i="10"/>
  <c r="J104"/>
  <c r="I94" i="9"/>
  <c r="J93"/>
  <c r="Y103" i="10"/>
  <c r="AA103" s="1"/>
  <c r="V103"/>
  <c r="X103" s="1"/>
  <c r="S103"/>
  <c r="U103" s="1"/>
  <c r="M103"/>
  <c r="O103" s="1"/>
  <c r="P103"/>
  <c r="R103" s="1"/>
  <c r="L103"/>
  <c r="W144"/>
  <c r="X144" s="1"/>
  <c r="T144"/>
  <c r="U144" s="1"/>
  <c r="L144"/>
  <c r="N144"/>
  <c r="O144" s="1"/>
  <c r="Q144"/>
  <c r="R144" s="1"/>
  <c r="N145"/>
  <c r="O145" s="1"/>
  <c r="T145"/>
  <c r="U145" s="1"/>
  <c r="Q145"/>
  <c r="R145" s="1"/>
  <c r="W145"/>
  <c r="X145" s="1"/>
  <c r="L145"/>
  <c r="O20" i="9"/>
  <c r="AA20"/>
  <c r="P21"/>
  <c r="R21" s="1"/>
  <c r="M21"/>
  <c r="S21"/>
  <c r="U21" s="1"/>
  <c r="V21"/>
  <c r="X21" s="1"/>
  <c r="L21"/>
  <c r="Y22"/>
  <c r="J57" i="19" l="1"/>
  <c r="I58"/>
  <c r="V56"/>
  <c r="X56" s="1"/>
  <c r="L56"/>
  <c r="M56"/>
  <c r="O56" s="1"/>
  <c r="P56"/>
  <c r="R56" s="1"/>
  <c r="Y56"/>
  <c r="AA56" s="1"/>
  <c r="S56"/>
  <c r="U56" s="1"/>
  <c r="V60" i="20"/>
  <c r="X60" s="1"/>
  <c r="P60"/>
  <c r="R60" s="1"/>
  <c r="L60"/>
  <c r="Y60"/>
  <c r="AA60" s="1"/>
  <c r="M60"/>
  <c r="O60" s="1"/>
  <c r="S60"/>
  <c r="U60" s="1"/>
  <c r="I62"/>
  <c r="J61"/>
  <c r="V43" i="17"/>
  <c r="X43" s="1"/>
  <c r="P43"/>
  <c r="R43" s="1"/>
  <c r="L43"/>
  <c r="Y43"/>
  <c r="AA43" s="1"/>
  <c r="S43"/>
  <c r="U43" s="1"/>
  <c r="M43"/>
  <c r="O43" s="1"/>
  <c r="I45"/>
  <c r="J44"/>
  <c r="V43" i="16"/>
  <c r="X43" s="1"/>
  <c r="P43"/>
  <c r="R43" s="1"/>
  <c r="L43"/>
  <c r="Y43"/>
  <c r="AA43" s="1"/>
  <c r="S43"/>
  <c r="U43" s="1"/>
  <c r="M43"/>
  <c r="O43" s="1"/>
  <c r="I45"/>
  <c r="J44"/>
  <c r="P104" i="10"/>
  <c r="R104" s="1"/>
  <c r="Y104"/>
  <c r="AA104" s="1"/>
  <c r="S104"/>
  <c r="U104" s="1"/>
  <c r="V104"/>
  <c r="X104" s="1"/>
  <c r="L104"/>
  <c r="M104"/>
  <c r="O104" s="1"/>
  <c r="I95" i="9"/>
  <c r="J94"/>
  <c r="I106" i="10"/>
  <c r="J105"/>
  <c r="Y23" i="9"/>
  <c r="AA21"/>
  <c r="O21"/>
  <c r="P22"/>
  <c r="R22" s="1"/>
  <c r="M22"/>
  <c r="S22"/>
  <c r="U22" s="1"/>
  <c r="V22"/>
  <c r="X22" s="1"/>
  <c r="L22"/>
  <c r="J58" i="19" l="1"/>
  <c r="I59"/>
  <c r="V57"/>
  <c r="X57" s="1"/>
  <c r="L57"/>
  <c r="Y57"/>
  <c r="AA57" s="1"/>
  <c r="P57"/>
  <c r="R57" s="1"/>
  <c r="S57"/>
  <c r="U57" s="1"/>
  <c r="M57"/>
  <c r="O57" s="1"/>
  <c r="Y61" i="20"/>
  <c r="AA61" s="1"/>
  <c r="S61"/>
  <c r="U61" s="1"/>
  <c r="M61"/>
  <c r="O61" s="1"/>
  <c r="P61"/>
  <c r="R61" s="1"/>
  <c r="L61"/>
  <c r="V61"/>
  <c r="X61" s="1"/>
  <c r="I63"/>
  <c r="J62"/>
  <c r="Y44" i="17"/>
  <c r="AA44" s="1"/>
  <c r="S44"/>
  <c r="U44" s="1"/>
  <c r="M44"/>
  <c r="O44" s="1"/>
  <c r="V44"/>
  <c r="X44" s="1"/>
  <c r="P44"/>
  <c r="R44" s="1"/>
  <c r="L44"/>
  <c r="J45"/>
  <c r="I46"/>
  <c r="Y44" i="16"/>
  <c r="AA44" s="1"/>
  <c r="S44"/>
  <c r="U44" s="1"/>
  <c r="M44"/>
  <c r="O44" s="1"/>
  <c r="V44"/>
  <c r="X44" s="1"/>
  <c r="P44"/>
  <c r="R44" s="1"/>
  <c r="L44"/>
  <c r="I46"/>
  <c r="J45"/>
  <c r="Y105" i="10"/>
  <c r="AA105" s="1"/>
  <c r="M105"/>
  <c r="O105" s="1"/>
  <c r="L105"/>
  <c r="S105"/>
  <c r="U105" s="1"/>
  <c r="P105"/>
  <c r="R105" s="1"/>
  <c r="V105"/>
  <c r="X105" s="1"/>
  <c r="J106"/>
  <c r="I107"/>
  <c r="I96" i="9"/>
  <c r="J95"/>
  <c r="O22"/>
  <c r="AA22"/>
  <c r="P23"/>
  <c r="R23" s="1"/>
  <c r="M23"/>
  <c r="S23"/>
  <c r="U23" s="1"/>
  <c r="L23"/>
  <c r="V23"/>
  <c r="X23" s="1"/>
  <c r="Y24"/>
  <c r="J59" i="19" l="1"/>
  <c r="I60"/>
  <c r="V58"/>
  <c r="X58" s="1"/>
  <c r="L58"/>
  <c r="M58"/>
  <c r="O58" s="1"/>
  <c r="P58"/>
  <c r="R58" s="1"/>
  <c r="Y58"/>
  <c r="AA58" s="1"/>
  <c r="S58"/>
  <c r="U58" s="1"/>
  <c r="V62" i="20"/>
  <c r="X62" s="1"/>
  <c r="P62"/>
  <c r="R62" s="1"/>
  <c r="L62"/>
  <c r="Y62"/>
  <c r="AA62" s="1"/>
  <c r="M62"/>
  <c r="O62" s="1"/>
  <c r="S62"/>
  <c r="U62" s="1"/>
  <c r="I64"/>
  <c r="J63"/>
  <c r="I47" i="17"/>
  <c r="J46"/>
  <c r="V45"/>
  <c r="X45" s="1"/>
  <c r="P45"/>
  <c r="R45" s="1"/>
  <c r="L45"/>
  <c r="Y45"/>
  <c r="AA45" s="1"/>
  <c r="S45"/>
  <c r="U45" s="1"/>
  <c r="M45"/>
  <c r="O45" s="1"/>
  <c r="V45" i="16"/>
  <c r="X45" s="1"/>
  <c r="P45"/>
  <c r="R45" s="1"/>
  <c r="L45"/>
  <c r="Y45"/>
  <c r="AA45" s="1"/>
  <c r="S45"/>
  <c r="U45" s="1"/>
  <c r="M45"/>
  <c r="O45" s="1"/>
  <c r="I47"/>
  <c r="J46"/>
  <c r="S95" i="9"/>
  <c r="U95" s="1"/>
  <c r="V95"/>
  <c r="X95" s="1"/>
  <c r="L95"/>
  <c r="Y95"/>
  <c r="AA95" s="1"/>
  <c r="M95"/>
  <c r="O95" s="1"/>
  <c r="P95"/>
  <c r="R95" s="1"/>
  <c r="I108" i="10"/>
  <c r="J107"/>
  <c r="I97" i="9"/>
  <c r="J96"/>
  <c r="P106" i="10"/>
  <c r="R106" s="1"/>
  <c r="S106"/>
  <c r="U106" s="1"/>
  <c r="L106"/>
  <c r="Y106"/>
  <c r="AA106" s="1"/>
  <c r="V106"/>
  <c r="X106" s="1"/>
  <c r="M106"/>
  <c r="O106" s="1"/>
  <c r="P24" i="9"/>
  <c r="R24" s="1"/>
  <c r="V24"/>
  <c r="X24" s="1"/>
  <c r="L24"/>
  <c r="S24"/>
  <c r="U24" s="1"/>
  <c r="M24"/>
  <c r="O23"/>
  <c r="AA23"/>
  <c r="J25"/>
  <c r="Y25" s="1"/>
  <c r="J60" i="19" l="1"/>
  <c r="I61"/>
  <c r="V59"/>
  <c r="X59" s="1"/>
  <c r="L59"/>
  <c r="Y59"/>
  <c r="AA59" s="1"/>
  <c r="P59"/>
  <c r="R59" s="1"/>
  <c r="S59"/>
  <c r="U59" s="1"/>
  <c r="M59"/>
  <c r="O59" s="1"/>
  <c r="Y63" i="20"/>
  <c r="AA63" s="1"/>
  <c r="S63"/>
  <c r="U63" s="1"/>
  <c r="M63"/>
  <c r="O63" s="1"/>
  <c r="P63"/>
  <c r="R63" s="1"/>
  <c r="L63"/>
  <c r="V63"/>
  <c r="X63" s="1"/>
  <c r="I65"/>
  <c r="J64"/>
  <c r="V46" i="17"/>
  <c r="X46" s="1"/>
  <c r="P46"/>
  <c r="R46" s="1"/>
  <c r="L46"/>
  <c r="Y46"/>
  <c r="AA46" s="1"/>
  <c r="S46"/>
  <c r="U46" s="1"/>
  <c r="M46"/>
  <c r="O46" s="1"/>
  <c r="I48"/>
  <c r="J47"/>
  <c r="Y46" i="16"/>
  <c r="AA46" s="1"/>
  <c r="S46"/>
  <c r="U46" s="1"/>
  <c r="M46"/>
  <c r="O46" s="1"/>
  <c r="V46"/>
  <c r="X46" s="1"/>
  <c r="P46"/>
  <c r="R46" s="1"/>
  <c r="L46"/>
  <c r="I48"/>
  <c r="J47"/>
  <c r="Y96" i="9"/>
  <c r="AA96" s="1"/>
  <c r="P96"/>
  <c r="R96" s="1"/>
  <c r="M96"/>
  <c r="O96" s="1"/>
  <c r="S96"/>
  <c r="U96" s="1"/>
  <c r="L96"/>
  <c r="V96"/>
  <c r="X96" s="1"/>
  <c r="Y107" i="10"/>
  <c r="AA107" s="1"/>
  <c r="V107"/>
  <c r="X107" s="1"/>
  <c r="M107"/>
  <c r="O107" s="1"/>
  <c r="L107"/>
  <c r="P107"/>
  <c r="R107" s="1"/>
  <c r="S107"/>
  <c r="U107" s="1"/>
  <c r="I98" i="9"/>
  <c r="I109" i="10"/>
  <c r="J108"/>
  <c r="V25" i="9"/>
  <c r="X25" s="1"/>
  <c r="S25"/>
  <c r="U25" s="1"/>
  <c r="P25"/>
  <c r="R25" s="1"/>
  <c r="M25"/>
  <c r="L25"/>
  <c r="J26"/>
  <c r="Y26" s="1"/>
  <c r="AA24"/>
  <c r="O24"/>
  <c r="J61" i="19" l="1"/>
  <c r="I62"/>
  <c r="V60"/>
  <c r="X60" s="1"/>
  <c r="L60"/>
  <c r="M60"/>
  <c r="O60" s="1"/>
  <c r="P60"/>
  <c r="R60" s="1"/>
  <c r="Y60"/>
  <c r="AA60" s="1"/>
  <c r="S60"/>
  <c r="U60" s="1"/>
  <c r="V64" i="20"/>
  <c r="X64" s="1"/>
  <c r="P64"/>
  <c r="R64" s="1"/>
  <c r="L64"/>
  <c r="Y64"/>
  <c r="AA64" s="1"/>
  <c r="M64"/>
  <c r="O64" s="1"/>
  <c r="S64"/>
  <c r="U64" s="1"/>
  <c r="I66"/>
  <c r="J65"/>
  <c r="Y47" i="17"/>
  <c r="AA47" s="1"/>
  <c r="S47"/>
  <c r="U47" s="1"/>
  <c r="M47"/>
  <c r="O47" s="1"/>
  <c r="V47"/>
  <c r="X47" s="1"/>
  <c r="P47"/>
  <c r="R47" s="1"/>
  <c r="L47"/>
  <c r="I49"/>
  <c r="J48"/>
  <c r="V47" i="16"/>
  <c r="X47" s="1"/>
  <c r="P47"/>
  <c r="R47" s="1"/>
  <c r="L47"/>
  <c r="Y47"/>
  <c r="AA47" s="1"/>
  <c r="S47"/>
  <c r="U47" s="1"/>
  <c r="M47"/>
  <c r="O47" s="1"/>
  <c r="I49"/>
  <c r="J48"/>
  <c r="Y108" i="10"/>
  <c r="AA108" s="1"/>
  <c r="S108"/>
  <c r="U108" s="1"/>
  <c r="L108"/>
  <c r="V108"/>
  <c r="X108" s="1"/>
  <c r="P108"/>
  <c r="R108" s="1"/>
  <c r="M108"/>
  <c r="O108" s="1"/>
  <c r="V97" i="9"/>
  <c r="X97" s="1"/>
  <c r="P97"/>
  <c r="R97" s="1"/>
  <c r="L97"/>
  <c r="Y97"/>
  <c r="AA97" s="1"/>
  <c r="M97"/>
  <c r="O97" s="1"/>
  <c r="S97"/>
  <c r="U97" s="1"/>
  <c r="I110" i="10"/>
  <c r="J109"/>
  <c r="I99" i="9"/>
  <c r="S26"/>
  <c r="U26" s="1"/>
  <c r="P26"/>
  <c r="R26" s="1"/>
  <c r="L26"/>
  <c r="V26"/>
  <c r="X26" s="1"/>
  <c r="M26"/>
  <c r="O25"/>
  <c r="AA25"/>
  <c r="J27"/>
  <c r="Y27" s="1"/>
  <c r="J62" i="19" l="1"/>
  <c r="I63"/>
  <c r="L61"/>
  <c r="P61"/>
  <c r="R61" s="1"/>
  <c r="S61"/>
  <c r="U61" s="1"/>
  <c r="M61"/>
  <c r="O61" s="1"/>
  <c r="V61"/>
  <c r="X61" s="1"/>
  <c r="Y61"/>
  <c r="AA61" s="1"/>
  <c r="Y65" i="20"/>
  <c r="AA65" s="1"/>
  <c r="S65"/>
  <c r="U65" s="1"/>
  <c r="M65"/>
  <c r="O65" s="1"/>
  <c r="P65"/>
  <c r="R65" s="1"/>
  <c r="L65"/>
  <c r="V65"/>
  <c r="X65" s="1"/>
  <c r="I67"/>
  <c r="J66"/>
  <c r="V48" i="17"/>
  <c r="X48" s="1"/>
  <c r="P48"/>
  <c r="R48" s="1"/>
  <c r="L48"/>
  <c r="Y48"/>
  <c r="AA48" s="1"/>
  <c r="S48"/>
  <c r="U48" s="1"/>
  <c r="M48"/>
  <c r="O48" s="1"/>
  <c r="I50"/>
  <c r="J49"/>
  <c r="Y48" i="16"/>
  <c r="AA48" s="1"/>
  <c r="S48"/>
  <c r="U48" s="1"/>
  <c r="M48"/>
  <c r="O48" s="1"/>
  <c r="V48"/>
  <c r="X48" s="1"/>
  <c r="P48"/>
  <c r="R48" s="1"/>
  <c r="L48"/>
  <c r="I50"/>
  <c r="J49"/>
  <c r="V98" i="9"/>
  <c r="X98" s="1"/>
  <c r="L98"/>
  <c r="Y98"/>
  <c r="AA98" s="1"/>
  <c r="P98"/>
  <c r="R98" s="1"/>
  <c r="S98"/>
  <c r="U98" s="1"/>
  <c r="M98"/>
  <c r="O98" s="1"/>
  <c r="Y109" i="10"/>
  <c r="AA109" s="1"/>
  <c r="S109"/>
  <c r="U109" s="1"/>
  <c r="V109"/>
  <c r="X109" s="1"/>
  <c r="M109"/>
  <c r="O109" s="1"/>
  <c r="P109"/>
  <c r="R109" s="1"/>
  <c r="L109"/>
  <c r="I100" i="9"/>
  <c r="I111" i="10"/>
  <c r="J110"/>
  <c r="M27" i="9"/>
  <c r="V27"/>
  <c r="X27" s="1"/>
  <c r="S27"/>
  <c r="U27" s="1"/>
  <c r="P27"/>
  <c r="R27" s="1"/>
  <c r="L27"/>
  <c r="J28"/>
  <c r="Y28" s="1"/>
  <c r="AA26"/>
  <c r="O26"/>
  <c r="J63" i="19" l="1"/>
  <c r="I64"/>
  <c r="V62"/>
  <c r="X62" s="1"/>
  <c r="L62"/>
  <c r="M62"/>
  <c r="O62" s="1"/>
  <c r="P62"/>
  <c r="R62" s="1"/>
  <c r="Y62"/>
  <c r="AA62" s="1"/>
  <c r="S62"/>
  <c r="U62" s="1"/>
  <c r="V66" i="20"/>
  <c r="X66" s="1"/>
  <c r="P66"/>
  <c r="R66" s="1"/>
  <c r="L66"/>
  <c r="Y66"/>
  <c r="AA66" s="1"/>
  <c r="M66"/>
  <c r="O66" s="1"/>
  <c r="S66"/>
  <c r="U66" s="1"/>
  <c r="I68"/>
  <c r="J67"/>
  <c r="Y49" i="17"/>
  <c r="AA49" s="1"/>
  <c r="S49"/>
  <c r="U49" s="1"/>
  <c r="M49"/>
  <c r="O49" s="1"/>
  <c r="V49"/>
  <c r="X49" s="1"/>
  <c r="P49"/>
  <c r="R49" s="1"/>
  <c r="L49"/>
  <c r="I51"/>
  <c r="J50"/>
  <c r="V49" i="16"/>
  <c r="X49" s="1"/>
  <c r="P49"/>
  <c r="R49" s="1"/>
  <c r="L49"/>
  <c r="Y49"/>
  <c r="AA49" s="1"/>
  <c r="S49"/>
  <c r="U49" s="1"/>
  <c r="M49"/>
  <c r="O49" s="1"/>
  <c r="I51"/>
  <c r="J50"/>
  <c r="Y110" i="10"/>
  <c r="AA110" s="1"/>
  <c r="P110"/>
  <c r="R110" s="1"/>
  <c r="S110"/>
  <c r="U110" s="1"/>
  <c r="M110"/>
  <c r="O110" s="1"/>
  <c r="V110"/>
  <c r="X110" s="1"/>
  <c r="L110"/>
  <c r="V99" i="9"/>
  <c r="X99" s="1"/>
  <c r="L99"/>
  <c r="S99"/>
  <c r="U99" s="1"/>
  <c r="P99"/>
  <c r="R99" s="1"/>
  <c r="Y99"/>
  <c r="AA99" s="1"/>
  <c r="M99"/>
  <c r="O99" s="1"/>
  <c r="I112" i="10"/>
  <c r="J111"/>
  <c r="I101" i="9"/>
  <c r="V28"/>
  <c r="X28" s="1"/>
  <c r="S28"/>
  <c r="U28" s="1"/>
  <c r="P28"/>
  <c r="R28" s="1"/>
  <c r="M28"/>
  <c r="L28"/>
  <c r="J29"/>
  <c r="Y29" s="1"/>
  <c r="O27"/>
  <c r="AA27"/>
  <c r="J64" i="19" l="1"/>
  <c r="I65"/>
  <c r="V63"/>
  <c r="X63" s="1"/>
  <c r="L63"/>
  <c r="Y63"/>
  <c r="AA63" s="1"/>
  <c r="P63"/>
  <c r="R63" s="1"/>
  <c r="S63"/>
  <c r="U63" s="1"/>
  <c r="M63"/>
  <c r="O63" s="1"/>
  <c r="Y67" i="20"/>
  <c r="AA67" s="1"/>
  <c r="S67"/>
  <c r="U67" s="1"/>
  <c r="M67"/>
  <c r="O67" s="1"/>
  <c r="P67"/>
  <c r="R67" s="1"/>
  <c r="L67"/>
  <c r="V67"/>
  <c r="X67" s="1"/>
  <c r="I69"/>
  <c r="J68"/>
  <c r="V50" i="17"/>
  <c r="X50" s="1"/>
  <c r="P50"/>
  <c r="R50" s="1"/>
  <c r="L50"/>
  <c r="Y50"/>
  <c r="AA50" s="1"/>
  <c r="S50"/>
  <c r="U50" s="1"/>
  <c r="M50"/>
  <c r="O50" s="1"/>
  <c r="I52"/>
  <c r="J51"/>
  <c r="V50" i="16"/>
  <c r="X50" s="1"/>
  <c r="Y50"/>
  <c r="AA50" s="1"/>
  <c r="M50"/>
  <c r="O50" s="1"/>
  <c r="S50"/>
  <c r="U50" s="1"/>
  <c r="P50"/>
  <c r="R50" s="1"/>
  <c r="L50"/>
  <c r="I52"/>
  <c r="J51"/>
  <c r="V100" i="9"/>
  <c r="X100" s="1"/>
  <c r="L100"/>
  <c r="M100"/>
  <c r="O100" s="1"/>
  <c r="P100"/>
  <c r="R100" s="1"/>
  <c r="Y100"/>
  <c r="AA100" s="1"/>
  <c r="S100"/>
  <c r="U100" s="1"/>
  <c r="Y111" i="10"/>
  <c r="AA111" s="1"/>
  <c r="L111"/>
  <c r="M111"/>
  <c r="O111" s="1"/>
  <c r="V111"/>
  <c r="X111" s="1"/>
  <c r="S111"/>
  <c r="U111" s="1"/>
  <c r="P111"/>
  <c r="R111" s="1"/>
  <c r="I102" i="9"/>
  <c r="I113" i="10"/>
  <c r="J112"/>
  <c r="J30" i="9"/>
  <c r="Y30" s="1"/>
  <c r="O28"/>
  <c r="AA28"/>
  <c r="P29"/>
  <c r="R29" s="1"/>
  <c r="M29"/>
  <c r="V29"/>
  <c r="X29" s="1"/>
  <c r="S29"/>
  <c r="U29" s="1"/>
  <c r="L29"/>
  <c r="J65" i="19" l="1"/>
  <c r="I66"/>
  <c r="V64"/>
  <c r="X64" s="1"/>
  <c r="L64"/>
  <c r="M64"/>
  <c r="O64" s="1"/>
  <c r="P64"/>
  <c r="R64" s="1"/>
  <c r="Y64"/>
  <c r="AA64" s="1"/>
  <c r="S64"/>
  <c r="U64" s="1"/>
  <c r="V68" i="20"/>
  <c r="X68" s="1"/>
  <c r="P68"/>
  <c r="R68" s="1"/>
  <c r="L68"/>
  <c r="Y68"/>
  <c r="AA68" s="1"/>
  <c r="M68"/>
  <c r="O68" s="1"/>
  <c r="S68"/>
  <c r="U68" s="1"/>
  <c r="I70"/>
  <c r="J69"/>
  <c r="Y51" i="17"/>
  <c r="AA51" s="1"/>
  <c r="S51"/>
  <c r="U51" s="1"/>
  <c r="M51"/>
  <c r="O51" s="1"/>
  <c r="V51"/>
  <c r="X51" s="1"/>
  <c r="P51"/>
  <c r="R51" s="1"/>
  <c r="L51"/>
  <c r="I53"/>
  <c r="J52"/>
  <c r="Y51" i="16"/>
  <c r="AA51" s="1"/>
  <c r="S51"/>
  <c r="U51" s="1"/>
  <c r="M51"/>
  <c r="O51" s="1"/>
  <c r="P51"/>
  <c r="R51" s="1"/>
  <c r="L51"/>
  <c r="V51"/>
  <c r="X51" s="1"/>
  <c r="I53"/>
  <c r="J52"/>
  <c r="Y112" i="10"/>
  <c r="AA112" s="1"/>
  <c r="V112"/>
  <c r="X112" s="1"/>
  <c r="S112"/>
  <c r="U112" s="1"/>
  <c r="P112"/>
  <c r="R112" s="1"/>
  <c r="M112"/>
  <c r="O112" s="1"/>
  <c r="L112"/>
  <c r="V101" i="9"/>
  <c r="X101" s="1"/>
  <c r="L101"/>
  <c r="S101"/>
  <c r="U101" s="1"/>
  <c r="P101"/>
  <c r="R101" s="1"/>
  <c r="Y101"/>
  <c r="AA101" s="1"/>
  <c r="M101"/>
  <c r="O101" s="1"/>
  <c r="I114" i="10"/>
  <c r="J113"/>
  <c r="I103" i="9"/>
  <c r="O29"/>
  <c r="AA29"/>
  <c r="J31"/>
  <c r="Y31" s="1"/>
  <c r="S30"/>
  <c r="U30" s="1"/>
  <c r="M30"/>
  <c r="V30"/>
  <c r="X30" s="1"/>
  <c r="L30"/>
  <c r="P30"/>
  <c r="R30" s="1"/>
  <c r="J66" i="19" l="1"/>
  <c r="I67"/>
  <c r="V65"/>
  <c r="X65" s="1"/>
  <c r="L65"/>
  <c r="Y65"/>
  <c r="AA65" s="1"/>
  <c r="P65"/>
  <c r="R65" s="1"/>
  <c r="S65"/>
  <c r="U65" s="1"/>
  <c r="M65"/>
  <c r="O65" s="1"/>
  <c r="Y69" i="20"/>
  <c r="AA69" s="1"/>
  <c r="S69"/>
  <c r="U69" s="1"/>
  <c r="M69"/>
  <c r="O69" s="1"/>
  <c r="P69"/>
  <c r="R69" s="1"/>
  <c r="L69"/>
  <c r="V69"/>
  <c r="X69" s="1"/>
  <c r="I71"/>
  <c r="J70"/>
  <c r="V52" i="17"/>
  <c r="X52" s="1"/>
  <c r="P52"/>
  <c r="R52" s="1"/>
  <c r="L52"/>
  <c r="S52"/>
  <c r="U52" s="1"/>
  <c r="Y52"/>
  <c r="AA52" s="1"/>
  <c r="M52"/>
  <c r="O52" s="1"/>
  <c r="J53"/>
  <c r="I54"/>
  <c r="V52" i="16"/>
  <c r="X52" s="1"/>
  <c r="P52"/>
  <c r="R52" s="1"/>
  <c r="L52"/>
  <c r="Y52"/>
  <c r="AA52" s="1"/>
  <c r="M52"/>
  <c r="O52" s="1"/>
  <c r="S52"/>
  <c r="U52" s="1"/>
  <c r="I54"/>
  <c r="J53"/>
  <c r="V102" i="9"/>
  <c r="X102" s="1"/>
  <c r="L102"/>
  <c r="Y102"/>
  <c r="AA102" s="1"/>
  <c r="P102"/>
  <c r="R102" s="1"/>
  <c r="S102"/>
  <c r="U102" s="1"/>
  <c r="M102"/>
  <c r="O102" s="1"/>
  <c r="Y113" i="10"/>
  <c r="AA113" s="1"/>
  <c r="V113"/>
  <c r="X113" s="1"/>
  <c r="M113"/>
  <c r="O113" s="1"/>
  <c r="S113"/>
  <c r="U113" s="1"/>
  <c r="L113"/>
  <c r="P113"/>
  <c r="R113" s="1"/>
  <c r="I104" i="9"/>
  <c r="I115" i="10"/>
  <c r="J114"/>
  <c r="AA30" i="9"/>
  <c r="O30"/>
  <c r="J32"/>
  <c r="Y32" s="1"/>
  <c r="M31"/>
  <c r="V31"/>
  <c r="X31" s="1"/>
  <c r="S31"/>
  <c r="U31" s="1"/>
  <c r="P31"/>
  <c r="R31" s="1"/>
  <c r="L31"/>
  <c r="J67" i="19" l="1"/>
  <c r="I68"/>
  <c r="V66"/>
  <c r="X66" s="1"/>
  <c r="L66"/>
  <c r="M66"/>
  <c r="O66" s="1"/>
  <c r="P66"/>
  <c r="R66" s="1"/>
  <c r="Y66"/>
  <c r="AA66" s="1"/>
  <c r="S66"/>
  <c r="U66" s="1"/>
  <c r="V70" i="20"/>
  <c r="X70" s="1"/>
  <c r="P70"/>
  <c r="R70" s="1"/>
  <c r="L70"/>
  <c r="Y70"/>
  <c r="AA70" s="1"/>
  <c r="M70"/>
  <c r="O70" s="1"/>
  <c r="S70"/>
  <c r="U70" s="1"/>
  <c r="I72"/>
  <c r="J71"/>
  <c r="I55" i="17"/>
  <c r="J54"/>
  <c r="Y53"/>
  <c r="AA53" s="1"/>
  <c r="S53"/>
  <c r="U53" s="1"/>
  <c r="M53"/>
  <c r="O53" s="1"/>
  <c r="V53"/>
  <c r="X53" s="1"/>
  <c r="P53"/>
  <c r="R53" s="1"/>
  <c r="L53"/>
  <c r="Y53" i="16"/>
  <c r="AA53" s="1"/>
  <c r="S53"/>
  <c r="U53" s="1"/>
  <c r="M53"/>
  <c r="O53" s="1"/>
  <c r="P53"/>
  <c r="R53" s="1"/>
  <c r="L53"/>
  <c r="V53"/>
  <c r="X53" s="1"/>
  <c r="I55"/>
  <c r="J54"/>
  <c r="M114" i="10"/>
  <c r="O114" s="1"/>
  <c r="S114"/>
  <c r="U114" s="1"/>
  <c r="P114"/>
  <c r="R114" s="1"/>
  <c r="L114"/>
  <c r="Y114"/>
  <c r="AA114" s="1"/>
  <c r="V114"/>
  <c r="X114" s="1"/>
  <c r="V103" i="9"/>
  <c r="X103" s="1"/>
  <c r="L103"/>
  <c r="M103"/>
  <c r="O103" s="1"/>
  <c r="P103"/>
  <c r="R103" s="1"/>
  <c r="Y103"/>
  <c r="AA103" s="1"/>
  <c r="S103"/>
  <c r="U103" s="1"/>
  <c r="I116" i="10"/>
  <c r="J115"/>
  <c r="I105" i="9"/>
  <c r="Y33"/>
  <c r="O31"/>
  <c r="AA31"/>
  <c r="V32"/>
  <c r="X32" s="1"/>
  <c r="L32"/>
  <c r="P32"/>
  <c r="R32" s="1"/>
  <c r="S32"/>
  <c r="U32" s="1"/>
  <c r="M32"/>
  <c r="J68" i="19" l="1"/>
  <c r="I69"/>
  <c r="V67"/>
  <c r="X67" s="1"/>
  <c r="L67"/>
  <c r="Y67"/>
  <c r="AA67" s="1"/>
  <c r="P67"/>
  <c r="R67" s="1"/>
  <c r="S67"/>
  <c r="U67" s="1"/>
  <c r="M67"/>
  <c r="O67" s="1"/>
  <c r="Y71" i="20"/>
  <c r="AA71" s="1"/>
  <c r="S71"/>
  <c r="U71" s="1"/>
  <c r="M71"/>
  <c r="O71" s="1"/>
  <c r="P71"/>
  <c r="R71" s="1"/>
  <c r="L71"/>
  <c r="V71"/>
  <c r="X71" s="1"/>
  <c r="I73"/>
  <c r="J72"/>
  <c r="V54" i="17"/>
  <c r="X54" s="1"/>
  <c r="P54"/>
  <c r="R54" s="1"/>
  <c r="L54"/>
  <c r="S54"/>
  <c r="U54" s="1"/>
  <c r="Y54"/>
  <c r="AA54" s="1"/>
  <c r="M54"/>
  <c r="O54" s="1"/>
  <c r="J55"/>
  <c r="I56"/>
  <c r="V54" i="16"/>
  <c r="X54" s="1"/>
  <c r="P54"/>
  <c r="R54" s="1"/>
  <c r="L54"/>
  <c r="Y54"/>
  <c r="AA54" s="1"/>
  <c r="M54"/>
  <c r="O54" s="1"/>
  <c r="S54"/>
  <c r="U54" s="1"/>
  <c r="I56"/>
  <c r="J55"/>
  <c r="V104" i="9"/>
  <c r="X104" s="1"/>
  <c r="L104"/>
  <c r="Y104"/>
  <c r="AA104" s="1"/>
  <c r="P104"/>
  <c r="R104" s="1"/>
  <c r="S104"/>
  <c r="U104" s="1"/>
  <c r="M104"/>
  <c r="O104" s="1"/>
  <c r="Y115" i="10"/>
  <c r="AA115" s="1"/>
  <c r="S115"/>
  <c r="U115" s="1"/>
  <c r="L115"/>
  <c r="V115"/>
  <c r="X115" s="1"/>
  <c r="P115"/>
  <c r="R115" s="1"/>
  <c r="M115"/>
  <c r="O115" s="1"/>
  <c r="I106" i="9"/>
  <c r="I117" i="10"/>
  <c r="J116"/>
  <c r="J34" i="9"/>
  <c r="Y34" s="1"/>
  <c r="AA32"/>
  <c r="O32"/>
  <c r="L33"/>
  <c r="P33"/>
  <c r="R33" s="1"/>
  <c r="V33"/>
  <c r="X33" s="1"/>
  <c r="M33"/>
  <c r="S33"/>
  <c r="U33" s="1"/>
  <c r="J69" i="19" l="1"/>
  <c r="I70"/>
  <c r="V68"/>
  <c r="X68" s="1"/>
  <c r="L68"/>
  <c r="M68"/>
  <c r="O68" s="1"/>
  <c r="P68"/>
  <c r="R68" s="1"/>
  <c r="Y68"/>
  <c r="AA68" s="1"/>
  <c r="S68"/>
  <c r="U68" s="1"/>
  <c r="V72" i="20"/>
  <c r="X72" s="1"/>
  <c r="P72"/>
  <c r="R72" s="1"/>
  <c r="L72"/>
  <c r="Y72"/>
  <c r="AA72" s="1"/>
  <c r="M72"/>
  <c r="O72" s="1"/>
  <c r="S72"/>
  <c r="U72" s="1"/>
  <c r="I74"/>
  <c r="J73"/>
  <c r="I57" i="17"/>
  <c r="J56"/>
  <c r="Y55"/>
  <c r="AA55" s="1"/>
  <c r="S55"/>
  <c r="U55" s="1"/>
  <c r="M55"/>
  <c r="O55" s="1"/>
  <c r="V55"/>
  <c r="X55" s="1"/>
  <c r="P55"/>
  <c r="R55" s="1"/>
  <c r="L55"/>
  <c r="Y55" i="16"/>
  <c r="AA55" s="1"/>
  <c r="S55"/>
  <c r="U55" s="1"/>
  <c r="M55"/>
  <c r="O55" s="1"/>
  <c r="P55"/>
  <c r="R55" s="1"/>
  <c r="L55"/>
  <c r="V55"/>
  <c r="X55" s="1"/>
  <c r="I57"/>
  <c r="J56"/>
  <c r="Y116" i="10"/>
  <c r="AA116" s="1"/>
  <c r="L116"/>
  <c r="V116"/>
  <c r="X116" s="1"/>
  <c r="S116"/>
  <c r="U116" s="1"/>
  <c r="P116"/>
  <c r="R116" s="1"/>
  <c r="M116"/>
  <c r="O116" s="1"/>
  <c r="V105" i="9"/>
  <c r="X105" s="1"/>
  <c r="L105"/>
  <c r="M105"/>
  <c r="O105" s="1"/>
  <c r="P105"/>
  <c r="R105" s="1"/>
  <c r="Y105"/>
  <c r="AA105" s="1"/>
  <c r="S105"/>
  <c r="U105" s="1"/>
  <c r="I118" i="10"/>
  <c r="J118" s="1"/>
  <c r="J117"/>
  <c r="I107" i="9"/>
  <c r="I108" s="1"/>
  <c r="I109" s="1"/>
  <c r="I110" s="1"/>
  <c r="I111" s="1"/>
  <c r="I112" s="1"/>
  <c r="I113" s="1"/>
  <c r="I114" s="1"/>
  <c r="I115" s="1"/>
  <c r="I116" s="1"/>
  <c r="I117" s="1"/>
  <c r="I118" s="1"/>
  <c r="J118" s="1"/>
  <c r="AA33"/>
  <c r="O33"/>
  <c r="J35"/>
  <c r="Y35" s="1"/>
  <c r="S34"/>
  <c r="U34" s="1"/>
  <c r="M34"/>
  <c r="P34"/>
  <c r="R34" s="1"/>
  <c r="L34"/>
  <c r="V34"/>
  <c r="X34" s="1"/>
  <c r="J70" i="19" l="1"/>
  <c r="I71"/>
  <c r="V69"/>
  <c r="X69" s="1"/>
  <c r="L69"/>
  <c r="Y69"/>
  <c r="AA69" s="1"/>
  <c r="P69"/>
  <c r="R69" s="1"/>
  <c r="S69"/>
  <c r="U69" s="1"/>
  <c r="M69"/>
  <c r="O69" s="1"/>
  <c r="Y73" i="20"/>
  <c r="AA73" s="1"/>
  <c r="S73"/>
  <c r="U73" s="1"/>
  <c r="M73"/>
  <c r="O73" s="1"/>
  <c r="P73"/>
  <c r="R73" s="1"/>
  <c r="L73"/>
  <c r="V73"/>
  <c r="X73" s="1"/>
  <c r="I75"/>
  <c r="J74"/>
  <c r="V56" i="17"/>
  <c r="X56" s="1"/>
  <c r="P56"/>
  <c r="R56" s="1"/>
  <c r="L56"/>
  <c r="S56"/>
  <c r="U56" s="1"/>
  <c r="Y56"/>
  <c r="AA56" s="1"/>
  <c r="M56"/>
  <c r="O56" s="1"/>
  <c r="I58"/>
  <c r="J57"/>
  <c r="V56" i="16"/>
  <c r="X56" s="1"/>
  <c r="P56"/>
  <c r="R56" s="1"/>
  <c r="L56"/>
  <c r="Y56"/>
  <c r="AA56" s="1"/>
  <c r="M56"/>
  <c r="O56" s="1"/>
  <c r="S56"/>
  <c r="U56" s="1"/>
  <c r="I58"/>
  <c r="J57"/>
  <c r="I119" i="10"/>
  <c r="J119" s="1"/>
  <c r="V106" i="9"/>
  <c r="X106" s="1"/>
  <c r="L106"/>
  <c r="Y106"/>
  <c r="AA106" s="1"/>
  <c r="P106"/>
  <c r="R106" s="1"/>
  <c r="S106"/>
  <c r="U106" s="1"/>
  <c r="M106"/>
  <c r="O106" s="1"/>
  <c r="V117" i="10"/>
  <c r="X117" s="1"/>
  <c r="L117"/>
  <c r="M117"/>
  <c r="O117" s="1"/>
  <c r="Y117"/>
  <c r="AA117" s="1"/>
  <c r="P117"/>
  <c r="R117" s="1"/>
  <c r="S117"/>
  <c r="U117" s="1"/>
  <c r="Y118"/>
  <c r="AA118" s="1"/>
  <c r="L118"/>
  <c r="V118"/>
  <c r="X118" s="1"/>
  <c r="S118"/>
  <c r="U118" s="1"/>
  <c r="P118"/>
  <c r="R118" s="1"/>
  <c r="M118"/>
  <c r="O118" s="1"/>
  <c r="AA34" i="9"/>
  <c r="O34"/>
  <c r="J36"/>
  <c r="Y36" s="1"/>
  <c r="L35"/>
  <c r="S35"/>
  <c r="U35" s="1"/>
  <c r="P35"/>
  <c r="R35" s="1"/>
  <c r="V35"/>
  <c r="X35" s="1"/>
  <c r="M35"/>
  <c r="J71" i="19" l="1"/>
  <c r="I72"/>
  <c r="V70"/>
  <c r="X70" s="1"/>
  <c r="L70"/>
  <c r="M70"/>
  <c r="O70" s="1"/>
  <c r="P70"/>
  <c r="R70" s="1"/>
  <c r="Y70"/>
  <c r="AA70" s="1"/>
  <c r="S70"/>
  <c r="U70" s="1"/>
  <c r="V74" i="20"/>
  <c r="X74" s="1"/>
  <c r="P74"/>
  <c r="R74" s="1"/>
  <c r="L74"/>
  <c r="Y74"/>
  <c r="AA74" s="1"/>
  <c r="M74"/>
  <c r="O74" s="1"/>
  <c r="S74"/>
  <c r="U74" s="1"/>
  <c r="I76"/>
  <c r="J75"/>
  <c r="Y57" i="17"/>
  <c r="AA57" s="1"/>
  <c r="S57"/>
  <c r="U57" s="1"/>
  <c r="M57"/>
  <c r="O57" s="1"/>
  <c r="V57"/>
  <c r="X57" s="1"/>
  <c r="P57"/>
  <c r="R57" s="1"/>
  <c r="L57"/>
  <c r="I59"/>
  <c r="J58"/>
  <c r="Y57" i="16"/>
  <c r="AA57" s="1"/>
  <c r="S57"/>
  <c r="U57" s="1"/>
  <c r="M57"/>
  <c r="O57" s="1"/>
  <c r="P57"/>
  <c r="R57" s="1"/>
  <c r="L57"/>
  <c r="V57"/>
  <c r="X57" s="1"/>
  <c r="I59"/>
  <c r="J58"/>
  <c r="L119" i="10"/>
  <c r="V119"/>
  <c r="X119" s="1"/>
  <c r="S119"/>
  <c r="U119" s="1"/>
  <c r="P119"/>
  <c r="R119" s="1"/>
  <c r="M119"/>
  <c r="O119" s="1"/>
  <c r="Y119"/>
  <c r="AA119" s="1"/>
  <c r="I120"/>
  <c r="J120" s="1"/>
  <c r="J37" i="9"/>
  <c r="Y37" s="1"/>
  <c r="AA35"/>
  <c r="O35"/>
  <c r="L36"/>
  <c r="P36"/>
  <c r="R36" s="1"/>
  <c r="V36"/>
  <c r="X36" s="1"/>
  <c r="S36"/>
  <c r="U36" s="1"/>
  <c r="M36"/>
  <c r="J72" i="19" l="1"/>
  <c r="I73"/>
  <c r="V71"/>
  <c r="X71" s="1"/>
  <c r="L71"/>
  <c r="Y71"/>
  <c r="AA71" s="1"/>
  <c r="P71"/>
  <c r="R71" s="1"/>
  <c r="S71"/>
  <c r="U71" s="1"/>
  <c r="M71"/>
  <c r="O71" s="1"/>
  <c r="Y75" i="20"/>
  <c r="AA75" s="1"/>
  <c r="S75"/>
  <c r="U75" s="1"/>
  <c r="M75"/>
  <c r="O75" s="1"/>
  <c r="P75"/>
  <c r="R75" s="1"/>
  <c r="L75"/>
  <c r="V75"/>
  <c r="X75" s="1"/>
  <c r="I77"/>
  <c r="J76"/>
  <c r="Y58" i="17"/>
  <c r="AA58" s="1"/>
  <c r="S58"/>
  <c r="U58" s="1"/>
  <c r="M58"/>
  <c r="O58" s="1"/>
  <c r="P58"/>
  <c r="R58" s="1"/>
  <c r="L58"/>
  <c r="V58"/>
  <c r="X58" s="1"/>
  <c r="I60"/>
  <c r="J59"/>
  <c r="V58" i="16"/>
  <c r="X58" s="1"/>
  <c r="P58"/>
  <c r="R58" s="1"/>
  <c r="L58"/>
  <c r="Y58"/>
  <c r="AA58" s="1"/>
  <c r="M58"/>
  <c r="O58" s="1"/>
  <c r="S58"/>
  <c r="U58" s="1"/>
  <c r="I60"/>
  <c r="J59"/>
  <c r="M120" i="10"/>
  <c r="O120" s="1"/>
  <c r="L120"/>
  <c r="P120"/>
  <c r="R120" s="1"/>
  <c r="V120"/>
  <c r="X120" s="1"/>
  <c r="Y120"/>
  <c r="AA120" s="1"/>
  <c r="S120"/>
  <c r="U120" s="1"/>
  <c r="I121"/>
  <c r="J121" s="1"/>
  <c r="J38" i="9"/>
  <c r="Y38" s="1"/>
  <c r="O36"/>
  <c r="AA36"/>
  <c r="V37"/>
  <c r="X37" s="1"/>
  <c r="S37"/>
  <c r="U37" s="1"/>
  <c r="M37"/>
  <c r="P37"/>
  <c r="R37" s="1"/>
  <c r="L37"/>
  <c r="J73" i="19" l="1"/>
  <c r="I74"/>
  <c r="V72"/>
  <c r="X72" s="1"/>
  <c r="L72"/>
  <c r="M72"/>
  <c r="O72" s="1"/>
  <c r="P72"/>
  <c r="R72" s="1"/>
  <c r="Y72"/>
  <c r="AA72" s="1"/>
  <c r="S72"/>
  <c r="U72" s="1"/>
  <c r="V76" i="20"/>
  <c r="X76" s="1"/>
  <c r="P76"/>
  <c r="R76" s="1"/>
  <c r="L76"/>
  <c r="Y76"/>
  <c r="AA76" s="1"/>
  <c r="M76"/>
  <c r="O76" s="1"/>
  <c r="S76"/>
  <c r="U76" s="1"/>
  <c r="I78"/>
  <c r="J77"/>
  <c r="V59" i="17"/>
  <c r="X59" s="1"/>
  <c r="P59"/>
  <c r="R59" s="1"/>
  <c r="L59"/>
  <c r="Y59"/>
  <c r="AA59" s="1"/>
  <c r="M59"/>
  <c r="O59" s="1"/>
  <c r="S59"/>
  <c r="U59" s="1"/>
  <c r="I61"/>
  <c r="J60"/>
  <c r="Y59" i="16"/>
  <c r="AA59" s="1"/>
  <c r="S59"/>
  <c r="U59" s="1"/>
  <c r="M59"/>
  <c r="O59" s="1"/>
  <c r="P59"/>
  <c r="R59" s="1"/>
  <c r="L59"/>
  <c r="V59"/>
  <c r="X59" s="1"/>
  <c r="I61"/>
  <c r="J60"/>
  <c r="M121" i="10"/>
  <c r="O121" s="1"/>
  <c r="L121"/>
  <c r="P121"/>
  <c r="R121" s="1"/>
  <c r="V121"/>
  <c r="X121" s="1"/>
  <c r="Y121"/>
  <c r="AA121" s="1"/>
  <c r="S121"/>
  <c r="U121" s="1"/>
  <c r="I122"/>
  <c r="J122" s="1"/>
  <c r="M38" i="9"/>
  <c r="V38"/>
  <c r="X38" s="1"/>
  <c r="S38"/>
  <c r="U38" s="1"/>
  <c r="P38"/>
  <c r="R38" s="1"/>
  <c r="L38"/>
  <c r="AA37"/>
  <c r="O37"/>
  <c r="J39"/>
  <c r="Y39" s="1"/>
  <c r="J74" i="19" l="1"/>
  <c r="I75"/>
  <c r="V73"/>
  <c r="X73" s="1"/>
  <c r="L73"/>
  <c r="Y73"/>
  <c r="AA73" s="1"/>
  <c r="P73"/>
  <c r="R73" s="1"/>
  <c r="S73"/>
  <c r="U73" s="1"/>
  <c r="M73"/>
  <c r="O73" s="1"/>
  <c r="Y77" i="20"/>
  <c r="AA77" s="1"/>
  <c r="S77"/>
  <c r="U77" s="1"/>
  <c r="M77"/>
  <c r="O77" s="1"/>
  <c r="P77"/>
  <c r="R77" s="1"/>
  <c r="L77"/>
  <c r="V77"/>
  <c r="X77" s="1"/>
  <c r="I79"/>
  <c r="J78"/>
  <c r="Y60" i="17"/>
  <c r="AA60" s="1"/>
  <c r="S60"/>
  <c r="U60" s="1"/>
  <c r="M60"/>
  <c r="O60" s="1"/>
  <c r="P60"/>
  <c r="R60" s="1"/>
  <c r="L60"/>
  <c r="V60"/>
  <c r="X60" s="1"/>
  <c r="I62"/>
  <c r="J61"/>
  <c r="V60" i="16"/>
  <c r="X60" s="1"/>
  <c r="P60"/>
  <c r="R60" s="1"/>
  <c r="L60"/>
  <c r="Y60"/>
  <c r="AA60" s="1"/>
  <c r="M60"/>
  <c r="O60" s="1"/>
  <c r="S60"/>
  <c r="U60" s="1"/>
  <c r="I62"/>
  <c r="J61"/>
  <c r="M122" i="10"/>
  <c r="O122" s="1"/>
  <c r="L122"/>
  <c r="P122"/>
  <c r="R122" s="1"/>
  <c r="V122"/>
  <c r="X122" s="1"/>
  <c r="Y122"/>
  <c r="AA122" s="1"/>
  <c r="S122"/>
  <c r="U122" s="1"/>
  <c r="I123"/>
  <c r="J123" s="1"/>
  <c r="J40" i="9"/>
  <c r="Y40" s="1"/>
  <c r="M39"/>
  <c r="S39"/>
  <c r="U39" s="1"/>
  <c r="V39"/>
  <c r="X39" s="1"/>
  <c r="P39"/>
  <c r="R39" s="1"/>
  <c r="L39"/>
  <c r="O38"/>
  <c r="AA38"/>
  <c r="J75" i="19" l="1"/>
  <c r="I76"/>
  <c r="V74"/>
  <c r="X74" s="1"/>
  <c r="L74"/>
  <c r="M74"/>
  <c r="O74" s="1"/>
  <c r="P74"/>
  <c r="R74" s="1"/>
  <c r="Y74"/>
  <c r="AA74" s="1"/>
  <c r="S74"/>
  <c r="U74" s="1"/>
  <c r="V78" i="20"/>
  <c r="X78" s="1"/>
  <c r="P78"/>
  <c r="R78" s="1"/>
  <c r="L78"/>
  <c r="Y78"/>
  <c r="AA78" s="1"/>
  <c r="M78"/>
  <c r="O78" s="1"/>
  <c r="S78"/>
  <c r="U78" s="1"/>
  <c r="I80"/>
  <c r="J79"/>
  <c r="V61" i="17"/>
  <c r="X61" s="1"/>
  <c r="P61"/>
  <c r="R61" s="1"/>
  <c r="L61"/>
  <c r="Y61"/>
  <c r="AA61" s="1"/>
  <c r="M61"/>
  <c r="O61" s="1"/>
  <c r="S61"/>
  <c r="U61" s="1"/>
  <c r="I63"/>
  <c r="J62"/>
  <c r="Y61" i="16"/>
  <c r="AA61" s="1"/>
  <c r="S61"/>
  <c r="U61" s="1"/>
  <c r="M61"/>
  <c r="O61" s="1"/>
  <c r="P61"/>
  <c r="R61" s="1"/>
  <c r="L61"/>
  <c r="V61"/>
  <c r="X61" s="1"/>
  <c r="I63"/>
  <c r="J62"/>
  <c r="M123" i="10"/>
  <c r="O123" s="1"/>
  <c r="L123"/>
  <c r="P123"/>
  <c r="R123" s="1"/>
  <c r="V123"/>
  <c r="X123" s="1"/>
  <c r="Y123"/>
  <c r="AA123" s="1"/>
  <c r="S123"/>
  <c r="U123" s="1"/>
  <c r="I124"/>
  <c r="J124" s="1"/>
  <c r="S40" i="9"/>
  <c r="U40" s="1"/>
  <c r="M40"/>
  <c r="L40"/>
  <c r="P40"/>
  <c r="R40" s="1"/>
  <c r="V40"/>
  <c r="X40" s="1"/>
  <c r="AA39"/>
  <c r="O39"/>
  <c r="J41"/>
  <c r="Y41" s="1"/>
  <c r="J76" i="19" l="1"/>
  <c r="I77"/>
  <c r="V75"/>
  <c r="X75" s="1"/>
  <c r="L75"/>
  <c r="Y75"/>
  <c r="AA75" s="1"/>
  <c r="P75"/>
  <c r="R75" s="1"/>
  <c r="S75"/>
  <c r="U75" s="1"/>
  <c r="M75"/>
  <c r="O75" s="1"/>
  <c r="Y79" i="20"/>
  <c r="AA79" s="1"/>
  <c r="S79"/>
  <c r="U79" s="1"/>
  <c r="M79"/>
  <c r="O79" s="1"/>
  <c r="P79"/>
  <c r="R79" s="1"/>
  <c r="L79"/>
  <c r="V79"/>
  <c r="X79" s="1"/>
  <c r="I81"/>
  <c r="J80"/>
  <c r="Y62" i="17"/>
  <c r="AA62" s="1"/>
  <c r="S62"/>
  <c r="U62" s="1"/>
  <c r="M62"/>
  <c r="O62" s="1"/>
  <c r="P62"/>
  <c r="R62" s="1"/>
  <c r="L62"/>
  <c r="V62"/>
  <c r="X62" s="1"/>
  <c r="I64"/>
  <c r="J63"/>
  <c r="V62" i="16"/>
  <c r="X62" s="1"/>
  <c r="P62"/>
  <c r="R62" s="1"/>
  <c r="L62"/>
  <c r="Y62"/>
  <c r="AA62" s="1"/>
  <c r="M62"/>
  <c r="O62" s="1"/>
  <c r="S62"/>
  <c r="U62" s="1"/>
  <c r="I64"/>
  <c r="J63"/>
  <c r="M124" i="10"/>
  <c r="O124" s="1"/>
  <c r="L124"/>
  <c r="P124"/>
  <c r="R124" s="1"/>
  <c r="V124"/>
  <c r="X124" s="1"/>
  <c r="Y124"/>
  <c r="AA124" s="1"/>
  <c r="S124"/>
  <c r="U124" s="1"/>
  <c r="I125"/>
  <c r="J125" s="1"/>
  <c r="P41" i="9"/>
  <c r="R41" s="1"/>
  <c r="L41"/>
  <c r="V41"/>
  <c r="X41" s="1"/>
  <c r="M41"/>
  <c r="S41"/>
  <c r="U41" s="1"/>
  <c r="O40"/>
  <c r="AA40"/>
  <c r="J42"/>
  <c r="Y42" s="1"/>
  <c r="J77" i="19" l="1"/>
  <c r="I78"/>
  <c r="V76"/>
  <c r="X76" s="1"/>
  <c r="L76"/>
  <c r="M76"/>
  <c r="O76" s="1"/>
  <c r="P76"/>
  <c r="R76" s="1"/>
  <c r="Y76"/>
  <c r="AA76" s="1"/>
  <c r="S76"/>
  <c r="U76" s="1"/>
  <c r="V80" i="20"/>
  <c r="X80" s="1"/>
  <c r="P80"/>
  <c r="R80" s="1"/>
  <c r="L80"/>
  <c r="Y80"/>
  <c r="AA80" s="1"/>
  <c r="M80"/>
  <c r="O80" s="1"/>
  <c r="S80"/>
  <c r="U80" s="1"/>
  <c r="I82"/>
  <c r="J81"/>
  <c r="V63" i="17"/>
  <c r="X63" s="1"/>
  <c r="P63"/>
  <c r="R63" s="1"/>
  <c r="L63"/>
  <c r="Y63"/>
  <c r="AA63" s="1"/>
  <c r="M63"/>
  <c r="O63" s="1"/>
  <c r="S63"/>
  <c r="U63" s="1"/>
  <c r="I65"/>
  <c r="J64"/>
  <c r="Y63" i="16"/>
  <c r="AA63" s="1"/>
  <c r="S63"/>
  <c r="U63" s="1"/>
  <c r="M63"/>
  <c r="O63" s="1"/>
  <c r="P63"/>
  <c r="R63" s="1"/>
  <c r="L63"/>
  <c r="V63"/>
  <c r="X63" s="1"/>
  <c r="I65"/>
  <c r="J64"/>
  <c r="M125" i="10"/>
  <c r="O125" s="1"/>
  <c r="L125"/>
  <c r="P125"/>
  <c r="R125" s="1"/>
  <c r="V125"/>
  <c r="X125" s="1"/>
  <c r="Y125"/>
  <c r="AA125" s="1"/>
  <c r="S125"/>
  <c r="U125" s="1"/>
  <c r="I126"/>
  <c r="J126" s="1"/>
  <c r="L42" i="9"/>
  <c r="P42"/>
  <c r="R42" s="1"/>
  <c r="V42"/>
  <c r="X42" s="1"/>
  <c r="S42"/>
  <c r="U42" s="1"/>
  <c r="M42"/>
  <c r="AA41"/>
  <c r="O41"/>
  <c r="J43"/>
  <c r="Y43" s="1"/>
  <c r="J78" i="19" l="1"/>
  <c r="I79"/>
  <c r="V77"/>
  <c r="X77" s="1"/>
  <c r="L77"/>
  <c r="Y77"/>
  <c r="AA77" s="1"/>
  <c r="P77"/>
  <c r="R77" s="1"/>
  <c r="S77"/>
  <c r="U77" s="1"/>
  <c r="M77"/>
  <c r="O77" s="1"/>
  <c r="Y81" i="20"/>
  <c r="AA81" s="1"/>
  <c r="S81"/>
  <c r="U81" s="1"/>
  <c r="M81"/>
  <c r="O81" s="1"/>
  <c r="P81"/>
  <c r="R81" s="1"/>
  <c r="L81"/>
  <c r="V81"/>
  <c r="X81" s="1"/>
  <c r="I83"/>
  <c r="J82"/>
  <c r="Y64" i="17"/>
  <c r="AA64" s="1"/>
  <c r="S64"/>
  <c r="U64" s="1"/>
  <c r="M64"/>
  <c r="O64" s="1"/>
  <c r="P64"/>
  <c r="R64" s="1"/>
  <c r="L64"/>
  <c r="V64"/>
  <c r="X64" s="1"/>
  <c r="I66"/>
  <c r="J65"/>
  <c r="V64" i="16"/>
  <c r="X64" s="1"/>
  <c r="P64"/>
  <c r="R64" s="1"/>
  <c r="L64"/>
  <c r="Y64"/>
  <c r="AA64" s="1"/>
  <c r="M64"/>
  <c r="O64" s="1"/>
  <c r="S64"/>
  <c r="U64" s="1"/>
  <c r="I66"/>
  <c r="J65"/>
  <c r="M126" i="10"/>
  <c r="O126" s="1"/>
  <c r="L126"/>
  <c r="P126"/>
  <c r="R126" s="1"/>
  <c r="V126"/>
  <c r="X126" s="1"/>
  <c r="Y126"/>
  <c r="AA126" s="1"/>
  <c r="S126"/>
  <c r="U126" s="1"/>
  <c r="I127"/>
  <c r="J127" s="1"/>
  <c r="L43" i="9"/>
  <c r="S43"/>
  <c r="U43" s="1"/>
  <c r="P43"/>
  <c r="R43" s="1"/>
  <c r="M43"/>
  <c r="V43"/>
  <c r="X43" s="1"/>
  <c r="J44"/>
  <c r="Y44" s="1"/>
  <c r="O42"/>
  <c r="AA42"/>
  <c r="J79" i="19" l="1"/>
  <c r="I80"/>
  <c r="V78"/>
  <c r="X78" s="1"/>
  <c r="L78"/>
  <c r="M78"/>
  <c r="O78" s="1"/>
  <c r="P78"/>
  <c r="R78" s="1"/>
  <c r="Y78"/>
  <c r="AA78" s="1"/>
  <c r="S78"/>
  <c r="U78" s="1"/>
  <c r="V82" i="20"/>
  <c r="X82" s="1"/>
  <c r="P82"/>
  <c r="R82" s="1"/>
  <c r="L82"/>
  <c r="Y82"/>
  <c r="AA82" s="1"/>
  <c r="M82"/>
  <c r="O82" s="1"/>
  <c r="S82"/>
  <c r="U82" s="1"/>
  <c r="I84"/>
  <c r="J83"/>
  <c r="V65" i="17"/>
  <c r="X65" s="1"/>
  <c r="P65"/>
  <c r="R65" s="1"/>
  <c r="L65"/>
  <c r="Y65"/>
  <c r="AA65" s="1"/>
  <c r="M65"/>
  <c r="O65" s="1"/>
  <c r="S65"/>
  <c r="U65" s="1"/>
  <c r="I67"/>
  <c r="J66"/>
  <c r="Y65" i="16"/>
  <c r="AA65" s="1"/>
  <c r="S65"/>
  <c r="U65" s="1"/>
  <c r="M65"/>
  <c r="O65" s="1"/>
  <c r="P65"/>
  <c r="R65" s="1"/>
  <c r="L65"/>
  <c r="V65"/>
  <c r="X65" s="1"/>
  <c r="I67"/>
  <c r="J66"/>
  <c r="M127" i="10"/>
  <c r="O127" s="1"/>
  <c r="L127"/>
  <c r="P127"/>
  <c r="R127" s="1"/>
  <c r="V127"/>
  <c r="X127" s="1"/>
  <c r="Y127"/>
  <c r="AA127" s="1"/>
  <c r="S127"/>
  <c r="U127" s="1"/>
  <c r="I128"/>
  <c r="J128" s="1"/>
  <c r="V44" i="9"/>
  <c r="X44" s="1"/>
  <c r="P44"/>
  <c r="R44" s="1"/>
  <c r="S44"/>
  <c r="U44" s="1"/>
  <c r="L44"/>
  <c r="M44"/>
  <c r="AA43"/>
  <c r="O43"/>
  <c r="J45"/>
  <c r="Y45" s="1"/>
  <c r="J80" i="19" l="1"/>
  <c r="I81"/>
  <c r="V79"/>
  <c r="X79" s="1"/>
  <c r="L79"/>
  <c r="Y79"/>
  <c r="AA79" s="1"/>
  <c r="P79"/>
  <c r="R79" s="1"/>
  <c r="S79"/>
  <c r="U79" s="1"/>
  <c r="M79"/>
  <c r="O79" s="1"/>
  <c r="Y83" i="20"/>
  <c r="AA83" s="1"/>
  <c r="S83"/>
  <c r="U83" s="1"/>
  <c r="M83"/>
  <c r="O83" s="1"/>
  <c r="P83"/>
  <c r="R83" s="1"/>
  <c r="L83"/>
  <c r="V83"/>
  <c r="X83" s="1"/>
  <c r="I85"/>
  <c r="J84"/>
  <c r="Y66" i="17"/>
  <c r="AA66" s="1"/>
  <c r="S66"/>
  <c r="U66" s="1"/>
  <c r="M66"/>
  <c r="O66" s="1"/>
  <c r="P66"/>
  <c r="R66" s="1"/>
  <c r="L66"/>
  <c r="V66"/>
  <c r="X66" s="1"/>
  <c r="I68"/>
  <c r="J67"/>
  <c r="V66" i="16"/>
  <c r="X66" s="1"/>
  <c r="P66"/>
  <c r="R66" s="1"/>
  <c r="L66"/>
  <c r="Y66"/>
  <c r="AA66" s="1"/>
  <c r="M66"/>
  <c r="O66" s="1"/>
  <c r="S66"/>
  <c r="U66" s="1"/>
  <c r="I68"/>
  <c r="J67"/>
  <c r="M128" i="10"/>
  <c r="O128" s="1"/>
  <c r="L128"/>
  <c r="P128"/>
  <c r="R128" s="1"/>
  <c r="V128"/>
  <c r="X128" s="1"/>
  <c r="Y128"/>
  <c r="AA128" s="1"/>
  <c r="S128"/>
  <c r="U128" s="1"/>
  <c r="I129"/>
  <c r="J129" s="1"/>
  <c r="J46" i="9"/>
  <c r="Y46" s="1"/>
  <c r="V45"/>
  <c r="X45" s="1"/>
  <c r="S45"/>
  <c r="U45" s="1"/>
  <c r="M45"/>
  <c r="P45"/>
  <c r="R45" s="1"/>
  <c r="L45"/>
  <c r="AA44"/>
  <c r="O44"/>
  <c r="J81" i="19" l="1"/>
  <c r="I82"/>
  <c r="V80"/>
  <c r="X80" s="1"/>
  <c r="L80"/>
  <c r="M80"/>
  <c r="O80" s="1"/>
  <c r="P80"/>
  <c r="R80" s="1"/>
  <c r="Y80"/>
  <c r="AA80" s="1"/>
  <c r="S80"/>
  <c r="U80" s="1"/>
  <c r="V84" i="20"/>
  <c r="X84" s="1"/>
  <c r="P84"/>
  <c r="R84" s="1"/>
  <c r="L84"/>
  <c r="Y84"/>
  <c r="AA84" s="1"/>
  <c r="M84"/>
  <c r="O84" s="1"/>
  <c r="S84"/>
  <c r="U84" s="1"/>
  <c r="I86"/>
  <c r="J85"/>
  <c r="V67" i="17"/>
  <c r="X67" s="1"/>
  <c r="P67"/>
  <c r="R67" s="1"/>
  <c r="L67"/>
  <c r="Y67"/>
  <c r="AA67" s="1"/>
  <c r="M67"/>
  <c r="O67" s="1"/>
  <c r="S67"/>
  <c r="U67" s="1"/>
  <c r="I69"/>
  <c r="J68"/>
  <c r="Y67" i="16"/>
  <c r="AA67" s="1"/>
  <c r="S67"/>
  <c r="U67" s="1"/>
  <c r="M67"/>
  <c r="O67" s="1"/>
  <c r="P67"/>
  <c r="R67" s="1"/>
  <c r="L67"/>
  <c r="V67"/>
  <c r="X67" s="1"/>
  <c r="I69"/>
  <c r="J68"/>
  <c r="P129" i="10"/>
  <c r="R129" s="1"/>
  <c r="V129"/>
  <c r="X129" s="1"/>
  <c r="M129"/>
  <c r="O129" s="1"/>
  <c r="Y129"/>
  <c r="AA129" s="1"/>
  <c r="L129"/>
  <c r="S129"/>
  <c r="U129" s="1"/>
  <c r="I130"/>
  <c r="J130" s="1"/>
  <c r="L46" i="9"/>
  <c r="V46"/>
  <c r="X46" s="1"/>
  <c r="M46"/>
  <c r="P46"/>
  <c r="R46" s="1"/>
  <c r="S46"/>
  <c r="U46" s="1"/>
  <c r="AA45"/>
  <c r="O45"/>
  <c r="J47"/>
  <c r="Y47" s="1"/>
  <c r="J82" i="19" l="1"/>
  <c r="I83"/>
  <c r="V81"/>
  <c r="X81" s="1"/>
  <c r="L81"/>
  <c r="Y81"/>
  <c r="AA81" s="1"/>
  <c r="P81"/>
  <c r="R81" s="1"/>
  <c r="S81"/>
  <c r="U81" s="1"/>
  <c r="M81"/>
  <c r="O81" s="1"/>
  <c r="Y85" i="20"/>
  <c r="AA85" s="1"/>
  <c r="S85"/>
  <c r="U85" s="1"/>
  <c r="M85"/>
  <c r="O85" s="1"/>
  <c r="P85"/>
  <c r="R85" s="1"/>
  <c r="L85"/>
  <c r="V85"/>
  <c r="X85" s="1"/>
  <c r="I87"/>
  <c r="J86"/>
  <c r="Y68" i="17"/>
  <c r="AA68" s="1"/>
  <c r="S68"/>
  <c r="U68" s="1"/>
  <c r="M68"/>
  <c r="O68" s="1"/>
  <c r="P68"/>
  <c r="R68" s="1"/>
  <c r="L68"/>
  <c r="V68"/>
  <c r="X68" s="1"/>
  <c r="J69"/>
  <c r="I70"/>
  <c r="V68" i="16"/>
  <c r="X68" s="1"/>
  <c r="P68"/>
  <c r="R68" s="1"/>
  <c r="L68"/>
  <c r="Y68"/>
  <c r="AA68" s="1"/>
  <c r="M68"/>
  <c r="O68" s="1"/>
  <c r="S68"/>
  <c r="U68" s="1"/>
  <c r="I70"/>
  <c r="J69"/>
  <c r="P130" i="10"/>
  <c r="R130" s="1"/>
  <c r="M130"/>
  <c r="O130" s="1"/>
  <c r="V130"/>
  <c r="X130" s="1"/>
  <c r="L130"/>
  <c r="Y130"/>
  <c r="AA130" s="1"/>
  <c r="S130"/>
  <c r="U130" s="1"/>
  <c r="M47" i="9"/>
  <c r="S47"/>
  <c r="U47" s="1"/>
  <c r="V47"/>
  <c r="X47" s="1"/>
  <c r="P47"/>
  <c r="R47" s="1"/>
  <c r="L47"/>
  <c r="J48"/>
  <c r="Y48" s="1"/>
  <c r="O46"/>
  <c r="AA46"/>
  <c r="J83" i="19" l="1"/>
  <c r="I84"/>
  <c r="V82"/>
  <c r="X82" s="1"/>
  <c r="L82"/>
  <c r="M82"/>
  <c r="O82" s="1"/>
  <c r="P82"/>
  <c r="R82" s="1"/>
  <c r="Y82"/>
  <c r="AA82" s="1"/>
  <c r="S82"/>
  <c r="U82" s="1"/>
  <c r="V86" i="20"/>
  <c r="X86" s="1"/>
  <c r="P86"/>
  <c r="R86" s="1"/>
  <c r="L86"/>
  <c r="Y86"/>
  <c r="AA86" s="1"/>
  <c r="M86"/>
  <c r="O86" s="1"/>
  <c r="S86"/>
  <c r="U86" s="1"/>
  <c r="I88"/>
  <c r="J87"/>
  <c r="I71" i="17"/>
  <c r="J70"/>
  <c r="V69"/>
  <c r="X69" s="1"/>
  <c r="P69"/>
  <c r="R69" s="1"/>
  <c r="L69"/>
  <c r="Y69"/>
  <c r="AA69" s="1"/>
  <c r="M69"/>
  <c r="O69" s="1"/>
  <c r="S69"/>
  <c r="U69" s="1"/>
  <c r="Y69" i="16"/>
  <c r="AA69" s="1"/>
  <c r="S69"/>
  <c r="U69" s="1"/>
  <c r="M69"/>
  <c r="O69" s="1"/>
  <c r="P69"/>
  <c r="R69" s="1"/>
  <c r="L69"/>
  <c r="V69"/>
  <c r="X69" s="1"/>
  <c r="I71"/>
  <c r="J70"/>
  <c r="P48" i="9"/>
  <c r="R48" s="1"/>
  <c r="V48"/>
  <c r="X48" s="1"/>
  <c r="L48"/>
  <c r="M48"/>
  <c r="S48"/>
  <c r="U48" s="1"/>
  <c r="J49"/>
  <c r="Y49" s="1"/>
  <c r="AA47"/>
  <c r="O47"/>
  <c r="J84" i="19" l="1"/>
  <c r="I85"/>
  <c r="V83"/>
  <c r="X83" s="1"/>
  <c r="L83"/>
  <c r="Y83"/>
  <c r="AA83" s="1"/>
  <c r="P83"/>
  <c r="R83" s="1"/>
  <c r="S83"/>
  <c r="U83" s="1"/>
  <c r="M83"/>
  <c r="O83" s="1"/>
  <c r="Y87" i="20"/>
  <c r="AA87" s="1"/>
  <c r="S87"/>
  <c r="U87" s="1"/>
  <c r="M87"/>
  <c r="O87" s="1"/>
  <c r="P87"/>
  <c r="R87" s="1"/>
  <c r="L87"/>
  <c r="V87"/>
  <c r="X87" s="1"/>
  <c r="I89"/>
  <c r="J88"/>
  <c r="V70" i="17"/>
  <c r="X70" s="1"/>
  <c r="P70"/>
  <c r="R70" s="1"/>
  <c r="L70"/>
  <c r="S70"/>
  <c r="U70" s="1"/>
  <c r="Y70"/>
  <c r="AA70" s="1"/>
  <c r="M70"/>
  <c r="O70" s="1"/>
  <c r="J71"/>
  <c r="I72"/>
  <c r="V70" i="16"/>
  <c r="X70" s="1"/>
  <c r="P70"/>
  <c r="R70" s="1"/>
  <c r="L70"/>
  <c r="Y70"/>
  <c r="AA70" s="1"/>
  <c r="M70"/>
  <c r="O70" s="1"/>
  <c r="S70"/>
  <c r="U70" s="1"/>
  <c r="I72"/>
  <c r="J71"/>
  <c r="P49" i="9"/>
  <c r="R49" s="1"/>
  <c r="L49"/>
  <c r="S49"/>
  <c r="U49" s="1"/>
  <c r="V49"/>
  <c r="X49" s="1"/>
  <c r="M49"/>
  <c r="AA48"/>
  <c r="O48"/>
  <c r="J50"/>
  <c r="Y50" s="1"/>
  <c r="J85" i="19" l="1"/>
  <c r="I86"/>
  <c r="V84"/>
  <c r="X84" s="1"/>
  <c r="L84"/>
  <c r="M84"/>
  <c r="O84" s="1"/>
  <c r="P84"/>
  <c r="R84" s="1"/>
  <c r="Y84"/>
  <c r="AA84" s="1"/>
  <c r="S84"/>
  <c r="U84" s="1"/>
  <c r="V88" i="20"/>
  <c r="X88" s="1"/>
  <c r="P88"/>
  <c r="R88" s="1"/>
  <c r="L88"/>
  <c r="Y88"/>
  <c r="AA88" s="1"/>
  <c r="M88"/>
  <c r="O88" s="1"/>
  <c r="S88"/>
  <c r="U88" s="1"/>
  <c r="I90"/>
  <c r="J89"/>
  <c r="I73" i="17"/>
  <c r="J72"/>
  <c r="Y71"/>
  <c r="AA71" s="1"/>
  <c r="S71"/>
  <c r="U71" s="1"/>
  <c r="M71"/>
  <c r="O71" s="1"/>
  <c r="V71"/>
  <c r="X71" s="1"/>
  <c r="P71"/>
  <c r="R71" s="1"/>
  <c r="L71"/>
  <c r="Y71" i="16"/>
  <c r="AA71" s="1"/>
  <c r="S71"/>
  <c r="U71" s="1"/>
  <c r="M71"/>
  <c r="O71" s="1"/>
  <c r="P71"/>
  <c r="R71" s="1"/>
  <c r="L71"/>
  <c r="V71"/>
  <c r="X71" s="1"/>
  <c r="I73"/>
  <c r="J72"/>
  <c r="L50" i="9"/>
  <c r="M50"/>
  <c r="S50"/>
  <c r="U50" s="1"/>
  <c r="P50"/>
  <c r="R50" s="1"/>
  <c r="V50"/>
  <c r="X50" s="1"/>
  <c r="J51"/>
  <c r="Y51" s="1"/>
  <c r="AA49"/>
  <c r="O49"/>
  <c r="J86" i="19" l="1"/>
  <c r="I87"/>
  <c r="V85"/>
  <c r="X85" s="1"/>
  <c r="L85"/>
  <c r="Y85"/>
  <c r="AA85" s="1"/>
  <c r="P85"/>
  <c r="R85" s="1"/>
  <c r="S85"/>
  <c r="U85" s="1"/>
  <c r="M85"/>
  <c r="O85" s="1"/>
  <c r="Y89" i="20"/>
  <c r="AA89" s="1"/>
  <c r="S89"/>
  <c r="U89" s="1"/>
  <c r="M89"/>
  <c r="O89" s="1"/>
  <c r="P89"/>
  <c r="R89" s="1"/>
  <c r="L89"/>
  <c r="V89"/>
  <c r="X89" s="1"/>
  <c r="I91"/>
  <c r="J90"/>
  <c r="V72" i="17"/>
  <c r="X72" s="1"/>
  <c r="P72"/>
  <c r="R72" s="1"/>
  <c r="L72"/>
  <c r="S72"/>
  <c r="U72" s="1"/>
  <c r="Y72"/>
  <c r="AA72" s="1"/>
  <c r="M72"/>
  <c r="O72" s="1"/>
  <c r="J73"/>
  <c r="I74"/>
  <c r="V72" i="16"/>
  <c r="X72" s="1"/>
  <c r="P72"/>
  <c r="R72" s="1"/>
  <c r="L72"/>
  <c r="Y72"/>
  <c r="AA72" s="1"/>
  <c r="M72"/>
  <c r="O72" s="1"/>
  <c r="S72"/>
  <c r="U72" s="1"/>
  <c r="I74"/>
  <c r="J73"/>
  <c r="L51" i="9"/>
  <c r="V51"/>
  <c r="X51" s="1"/>
  <c r="M51"/>
  <c r="S51"/>
  <c r="U51" s="1"/>
  <c r="P51"/>
  <c r="R51" s="1"/>
  <c r="AA50"/>
  <c r="O50"/>
  <c r="J52"/>
  <c r="Y52" s="1"/>
  <c r="J87" i="19" l="1"/>
  <c r="I88"/>
  <c r="V86"/>
  <c r="X86" s="1"/>
  <c r="L86"/>
  <c r="M86"/>
  <c r="O86" s="1"/>
  <c r="P86"/>
  <c r="R86" s="1"/>
  <c r="Y86"/>
  <c r="AA86" s="1"/>
  <c r="S86"/>
  <c r="U86" s="1"/>
  <c r="V90" i="20"/>
  <c r="X90" s="1"/>
  <c r="P90"/>
  <c r="R90" s="1"/>
  <c r="L90"/>
  <c r="Y90"/>
  <c r="AA90" s="1"/>
  <c r="M90"/>
  <c r="O90" s="1"/>
  <c r="S90"/>
  <c r="U90" s="1"/>
  <c r="I92"/>
  <c r="J91"/>
  <c r="I75" i="17"/>
  <c r="J74"/>
  <c r="Y73"/>
  <c r="AA73" s="1"/>
  <c r="S73"/>
  <c r="U73" s="1"/>
  <c r="M73"/>
  <c r="O73" s="1"/>
  <c r="V73"/>
  <c r="X73" s="1"/>
  <c r="P73"/>
  <c r="R73" s="1"/>
  <c r="L73"/>
  <c r="Y73" i="16"/>
  <c r="AA73" s="1"/>
  <c r="S73"/>
  <c r="U73" s="1"/>
  <c r="M73"/>
  <c r="O73" s="1"/>
  <c r="P73"/>
  <c r="R73" s="1"/>
  <c r="L73"/>
  <c r="V73"/>
  <c r="X73" s="1"/>
  <c r="I75"/>
  <c r="J74"/>
  <c r="P52" i="9"/>
  <c r="R52" s="1"/>
  <c r="M52"/>
  <c r="V52"/>
  <c r="X52" s="1"/>
  <c r="S52"/>
  <c r="U52" s="1"/>
  <c r="L52"/>
  <c r="J53"/>
  <c r="Y53" s="1"/>
  <c r="AA51"/>
  <c r="O51"/>
  <c r="J88" i="19" l="1"/>
  <c r="I89"/>
  <c r="V87"/>
  <c r="X87" s="1"/>
  <c r="L87"/>
  <c r="Y87"/>
  <c r="AA87" s="1"/>
  <c r="P87"/>
  <c r="R87" s="1"/>
  <c r="S87"/>
  <c r="U87" s="1"/>
  <c r="M87"/>
  <c r="O87" s="1"/>
  <c r="Y91" i="20"/>
  <c r="AA91" s="1"/>
  <c r="S91"/>
  <c r="U91" s="1"/>
  <c r="M91"/>
  <c r="O91" s="1"/>
  <c r="P91"/>
  <c r="R91" s="1"/>
  <c r="L91"/>
  <c r="V91"/>
  <c r="X91" s="1"/>
  <c r="I93"/>
  <c r="J92"/>
  <c r="V74" i="17"/>
  <c r="X74" s="1"/>
  <c r="P74"/>
  <c r="R74" s="1"/>
  <c r="L74"/>
  <c r="S74"/>
  <c r="U74" s="1"/>
  <c r="Y74"/>
  <c r="AA74" s="1"/>
  <c r="M74"/>
  <c r="O74" s="1"/>
  <c r="J75"/>
  <c r="I76"/>
  <c r="V74" i="16"/>
  <c r="X74" s="1"/>
  <c r="P74"/>
  <c r="R74" s="1"/>
  <c r="L74"/>
  <c r="Y74"/>
  <c r="AA74" s="1"/>
  <c r="M74"/>
  <c r="O74" s="1"/>
  <c r="S74"/>
  <c r="U74" s="1"/>
  <c r="I76"/>
  <c r="J75"/>
  <c r="P53" i="9"/>
  <c r="R53" s="1"/>
  <c r="L53"/>
  <c r="S53"/>
  <c r="U53" s="1"/>
  <c r="V53"/>
  <c r="X53" s="1"/>
  <c r="M53"/>
  <c r="AA52"/>
  <c r="O52"/>
  <c r="J54"/>
  <c r="Y54" s="1"/>
  <c r="J89" i="19" l="1"/>
  <c r="I90"/>
  <c r="V88"/>
  <c r="X88" s="1"/>
  <c r="L88"/>
  <c r="M88"/>
  <c r="O88" s="1"/>
  <c r="P88"/>
  <c r="R88" s="1"/>
  <c r="Y88"/>
  <c r="AA88" s="1"/>
  <c r="S88"/>
  <c r="U88" s="1"/>
  <c r="V92" i="20"/>
  <c r="X92" s="1"/>
  <c r="P92"/>
  <c r="R92" s="1"/>
  <c r="L92"/>
  <c r="Y92"/>
  <c r="AA92" s="1"/>
  <c r="M92"/>
  <c r="O92" s="1"/>
  <c r="S92"/>
  <c r="U92" s="1"/>
  <c r="I94"/>
  <c r="J93"/>
  <c r="I77" i="17"/>
  <c r="J76"/>
  <c r="Y75"/>
  <c r="AA75" s="1"/>
  <c r="S75"/>
  <c r="U75" s="1"/>
  <c r="M75"/>
  <c r="O75" s="1"/>
  <c r="V75"/>
  <c r="X75" s="1"/>
  <c r="P75"/>
  <c r="R75" s="1"/>
  <c r="L75"/>
  <c r="Y75" i="16"/>
  <c r="AA75" s="1"/>
  <c r="S75"/>
  <c r="U75" s="1"/>
  <c r="M75"/>
  <c r="O75" s="1"/>
  <c r="P75"/>
  <c r="R75" s="1"/>
  <c r="L75"/>
  <c r="V75"/>
  <c r="X75" s="1"/>
  <c r="I77"/>
  <c r="J76"/>
  <c r="L54" i="9"/>
  <c r="M54"/>
  <c r="S54"/>
  <c r="U54" s="1"/>
  <c r="P54"/>
  <c r="R54" s="1"/>
  <c r="V54"/>
  <c r="X54" s="1"/>
  <c r="J55"/>
  <c r="Y55" s="1"/>
  <c r="AA53"/>
  <c r="O53"/>
  <c r="J90" i="19" l="1"/>
  <c r="I91"/>
  <c r="V89"/>
  <c r="X89" s="1"/>
  <c r="L89"/>
  <c r="Y89"/>
  <c r="AA89" s="1"/>
  <c r="P89"/>
  <c r="R89" s="1"/>
  <c r="S89"/>
  <c r="U89" s="1"/>
  <c r="M89"/>
  <c r="O89" s="1"/>
  <c r="Y93" i="20"/>
  <c r="AA93" s="1"/>
  <c r="S93"/>
  <c r="U93" s="1"/>
  <c r="M93"/>
  <c r="O93" s="1"/>
  <c r="P93"/>
  <c r="R93" s="1"/>
  <c r="L93"/>
  <c r="V93"/>
  <c r="X93" s="1"/>
  <c r="I95"/>
  <c r="J94"/>
  <c r="V76" i="17"/>
  <c r="X76" s="1"/>
  <c r="P76"/>
  <c r="R76" s="1"/>
  <c r="L76"/>
  <c r="S76"/>
  <c r="U76" s="1"/>
  <c r="Y76"/>
  <c r="AA76" s="1"/>
  <c r="M76"/>
  <c r="O76" s="1"/>
  <c r="J77"/>
  <c r="I78"/>
  <c r="V76" i="16"/>
  <c r="X76" s="1"/>
  <c r="P76"/>
  <c r="R76" s="1"/>
  <c r="L76"/>
  <c r="Y76"/>
  <c r="AA76" s="1"/>
  <c r="M76"/>
  <c r="O76" s="1"/>
  <c r="S76"/>
  <c r="U76" s="1"/>
  <c r="I78"/>
  <c r="J77"/>
  <c r="S55" i="9"/>
  <c r="U55" s="1"/>
  <c r="V55"/>
  <c r="X55" s="1"/>
  <c r="P55"/>
  <c r="R55" s="1"/>
  <c r="M55"/>
  <c r="L55"/>
  <c r="AA54"/>
  <c r="O54"/>
  <c r="J56"/>
  <c r="Y56" s="1"/>
  <c r="J91" i="19" l="1"/>
  <c r="I92"/>
  <c r="V90"/>
  <c r="X90" s="1"/>
  <c r="L90"/>
  <c r="M90"/>
  <c r="O90" s="1"/>
  <c r="P90"/>
  <c r="R90" s="1"/>
  <c r="Y90"/>
  <c r="AA90" s="1"/>
  <c r="S90"/>
  <c r="U90" s="1"/>
  <c r="V94" i="20"/>
  <c r="X94" s="1"/>
  <c r="P94"/>
  <c r="R94" s="1"/>
  <c r="L94"/>
  <c r="Y94"/>
  <c r="AA94" s="1"/>
  <c r="M94"/>
  <c r="O94" s="1"/>
  <c r="S94"/>
  <c r="U94" s="1"/>
  <c r="I96"/>
  <c r="J95"/>
  <c r="I79" i="17"/>
  <c r="J78"/>
  <c r="Y77"/>
  <c r="AA77" s="1"/>
  <c r="S77"/>
  <c r="U77" s="1"/>
  <c r="M77"/>
  <c r="O77" s="1"/>
  <c r="V77"/>
  <c r="X77" s="1"/>
  <c r="P77"/>
  <c r="R77" s="1"/>
  <c r="L77"/>
  <c r="Y77" i="16"/>
  <c r="AA77" s="1"/>
  <c r="S77"/>
  <c r="U77" s="1"/>
  <c r="M77"/>
  <c r="O77" s="1"/>
  <c r="P77"/>
  <c r="R77" s="1"/>
  <c r="L77"/>
  <c r="V77"/>
  <c r="X77" s="1"/>
  <c r="I79"/>
  <c r="J78"/>
  <c r="S56" i="9"/>
  <c r="U56" s="1"/>
  <c r="V56"/>
  <c r="X56" s="1"/>
  <c r="P56"/>
  <c r="R56" s="1"/>
  <c r="M56"/>
  <c r="L56"/>
  <c r="AA55"/>
  <c r="O55"/>
  <c r="J57"/>
  <c r="Y57" s="1"/>
  <c r="J92" i="19" l="1"/>
  <c r="I93"/>
  <c r="V91"/>
  <c r="X91" s="1"/>
  <c r="L91"/>
  <c r="Y91"/>
  <c r="AA91" s="1"/>
  <c r="P91"/>
  <c r="R91" s="1"/>
  <c r="S91"/>
  <c r="U91" s="1"/>
  <c r="M91"/>
  <c r="O91" s="1"/>
  <c r="Y95" i="20"/>
  <c r="AA95" s="1"/>
  <c r="S95"/>
  <c r="U95" s="1"/>
  <c r="M95"/>
  <c r="O95" s="1"/>
  <c r="P95"/>
  <c r="R95" s="1"/>
  <c r="L95"/>
  <c r="V95"/>
  <c r="X95" s="1"/>
  <c r="I97"/>
  <c r="J96"/>
  <c r="V78" i="17"/>
  <c r="X78" s="1"/>
  <c r="P78"/>
  <c r="R78" s="1"/>
  <c r="L78"/>
  <c r="S78"/>
  <c r="U78" s="1"/>
  <c r="Y78"/>
  <c r="AA78" s="1"/>
  <c r="M78"/>
  <c r="O78" s="1"/>
  <c r="J79"/>
  <c r="I80"/>
  <c r="V78" i="16"/>
  <c r="X78" s="1"/>
  <c r="P78"/>
  <c r="R78" s="1"/>
  <c r="L78"/>
  <c r="Y78"/>
  <c r="AA78" s="1"/>
  <c r="M78"/>
  <c r="O78" s="1"/>
  <c r="S78"/>
  <c r="U78" s="1"/>
  <c r="I80"/>
  <c r="J79"/>
  <c r="L57" i="9"/>
  <c r="P57"/>
  <c r="R57" s="1"/>
  <c r="V57"/>
  <c r="X57" s="1"/>
  <c r="M57"/>
  <c r="S57"/>
  <c r="U57" s="1"/>
  <c r="AA56"/>
  <c r="O56"/>
  <c r="J58"/>
  <c r="Y58" s="1"/>
  <c r="J93" i="19" l="1"/>
  <c r="I94"/>
  <c r="V92"/>
  <c r="X92" s="1"/>
  <c r="L92"/>
  <c r="M92"/>
  <c r="O92" s="1"/>
  <c r="P92"/>
  <c r="R92" s="1"/>
  <c r="Y92"/>
  <c r="AA92" s="1"/>
  <c r="S92"/>
  <c r="U92" s="1"/>
  <c r="V96" i="20"/>
  <c r="X96" s="1"/>
  <c r="P96"/>
  <c r="R96" s="1"/>
  <c r="L96"/>
  <c r="Y96"/>
  <c r="AA96" s="1"/>
  <c r="M96"/>
  <c r="O96" s="1"/>
  <c r="S96"/>
  <c r="U96" s="1"/>
  <c r="I98"/>
  <c r="J97"/>
  <c r="I81" i="17"/>
  <c r="J80"/>
  <c r="Y79"/>
  <c r="AA79" s="1"/>
  <c r="S79"/>
  <c r="U79" s="1"/>
  <c r="M79"/>
  <c r="O79" s="1"/>
  <c r="V79"/>
  <c r="X79" s="1"/>
  <c r="P79"/>
  <c r="R79" s="1"/>
  <c r="L79"/>
  <c r="Y79" i="16"/>
  <c r="AA79" s="1"/>
  <c r="S79"/>
  <c r="U79" s="1"/>
  <c r="M79"/>
  <c r="O79" s="1"/>
  <c r="P79"/>
  <c r="R79" s="1"/>
  <c r="L79"/>
  <c r="V79"/>
  <c r="X79" s="1"/>
  <c r="I81"/>
  <c r="J80"/>
  <c r="M58" i="9"/>
  <c r="V58"/>
  <c r="X58" s="1"/>
  <c r="S58"/>
  <c r="U58" s="1"/>
  <c r="P58"/>
  <c r="R58" s="1"/>
  <c r="L58"/>
  <c r="AA57"/>
  <c r="O57"/>
  <c r="J59"/>
  <c r="Y59" s="1"/>
  <c r="I95" i="19" l="1"/>
  <c r="J95" s="1"/>
  <c r="J94"/>
  <c r="V93"/>
  <c r="X93" s="1"/>
  <c r="Y93"/>
  <c r="AA93" s="1"/>
  <c r="P93"/>
  <c r="R93" s="1"/>
  <c r="S93"/>
  <c r="U93" s="1"/>
  <c r="M93"/>
  <c r="O93" s="1"/>
  <c r="L93"/>
  <c r="Y97" i="20"/>
  <c r="AA97" s="1"/>
  <c r="S97"/>
  <c r="U97" s="1"/>
  <c r="M97"/>
  <c r="O97" s="1"/>
  <c r="P97"/>
  <c r="R97" s="1"/>
  <c r="L97"/>
  <c r="V97"/>
  <c r="X97" s="1"/>
  <c r="I99"/>
  <c r="J98"/>
  <c r="V80" i="17"/>
  <c r="X80" s="1"/>
  <c r="P80"/>
  <c r="R80" s="1"/>
  <c r="L80"/>
  <c r="S80"/>
  <c r="U80" s="1"/>
  <c r="Y80"/>
  <c r="AA80" s="1"/>
  <c r="M80"/>
  <c r="O80" s="1"/>
  <c r="I82"/>
  <c r="J81"/>
  <c r="V80" i="16"/>
  <c r="X80" s="1"/>
  <c r="P80"/>
  <c r="R80" s="1"/>
  <c r="L80"/>
  <c r="Y80"/>
  <c r="AA80" s="1"/>
  <c r="M80"/>
  <c r="O80" s="1"/>
  <c r="S80"/>
  <c r="U80" s="1"/>
  <c r="I82"/>
  <c r="J81"/>
  <c r="V59" i="9"/>
  <c r="X59" s="1"/>
  <c r="M59"/>
  <c r="L59"/>
  <c r="S59"/>
  <c r="U59" s="1"/>
  <c r="P59"/>
  <c r="R59" s="1"/>
  <c r="J60"/>
  <c r="Y60" s="1"/>
  <c r="AA58"/>
  <c r="O58"/>
  <c r="V94" i="19" l="1"/>
  <c r="X94" s="1"/>
  <c r="L94"/>
  <c r="M94"/>
  <c r="O94" s="1"/>
  <c r="P94"/>
  <c r="R94" s="1"/>
  <c r="Y94"/>
  <c r="AA94" s="1"/>
  <c r="S94"/>
  <c r="U94" s="1"/>
  <c r="I96"/>
  <c r="J96" s="1"/>
  <c r="V98" i="20"/>
  <c r="X98" s="1"/>
  <c r="P98"/>
  <c r="R98" s="1"/>
  <c r="L98"/>
  <c r="Y98"/>
  <c r="AA98" s="1"/>
  <c r="M98"/>
  <c r="O98" s="1"/>
  <c r="S98"/>
  <c r="U98" s="1"/>
  <c r="I100"/>
  <c r="J99"/>
  <c r="Y81" i="17"/>
  <c r="AA81" s="1"/>
  <c r="S81"/>
  <c r="U81" s="1"/>
  <c r="M81"/>
  <c r="O81" s="1"/>
  <c r="V81"/>
  <c r="X81" s="1"/>
  <c r="P81"/>
  <c r="R81" s="1"/>
  <c r="L81"/>
  <c r="I83"/>
  <c r="J82"/>
  <c r="Y81" i="16"/>
  <c r="AA81" s="1"/>
  <c r="S81"/>
  <c r="U81" s="1"/>
  <c r="M81"/>
  <c r="O81" s="1"/>
  <c r="P81"/>
  <c r="R81" s="1"/>
  <c r="L81"/>
  <c r="V81"/>
  <c r="X81" s="1"/>
  <c r="I83"/>
  <c r="J82"/>
  <c r="S60" i="9"/>
  <c r="U60" s="1"/>
  <c r="L60"/>
  <c r="V60"/>
  <c r="X60" s="1"/>
  <c r="P60"/>
  <c r="R60" s="1"/>
  <c r="M60"/>
  <c r="AA59"/>
  <c r="O59"/>
  <c r="J61"/>
  <c r="Y61" s="1"/>
  <c r="I97" i="19" l="1"/>
  <c r="J97" s="1"/>
  <c r="V95"/>
  <c r="X95" s="1"/>
  <c r="L95"/>
  <c r="Y95"/>
  <c r="AA95" s="1"/>
  <c r="P95"/>
  <c r="R95" s="1"/>
  <c r="S95"/>
  <c r="U95" s="1"/>
  <c r="M95"/>
  <c r="O95" s="1"/>
  <c r="Y99" i="20"/>
  <c r="AA99" s="1"/>
  <c r="S99"/>
  <c r="U99" s="1"/>
  <c r="M99"/>
  <c r="O99" s="1"/>
  <c r="P99"/>
  <c r="R99" s="1"/>
  <c r="L99"/>
  <c r="V99"/>
  <c r="X99" s="1"/>
  <c r="J100"/>
  <c r="I101"/>
  <c r="Y82" i="17"/>
  <c r="AA82" s="1"/>
  <c r="S82"/>
  <c r="U82" s="1"/>
  <c r="M82"/>
  <c r="O82" s="1"/>
  <c r="P82"/>
  <c r="R82" s="1"/>
  <c r="L82"/>
  <c r="V82"/>
  <c r="X82" s="1"/>
  <c r="I84"/>
  <c r="J83"/>
  <c r="V82" i="16"/>
  <c r="X82" s="1"/>
  <c r="P82"/>
  <c r="R82" s="1"/>
  <c r="L82"/>
  <c r="Y82"/>
  <c r="AA82" s="1"/>
  <c r="M82"/>
  <c r="O82" s="1"/>
  <c r="S82"/>
  <c r="U82" s="1"/>
  <c r="I84"/>
  <c r="J83"/>
  <c r="S61" i="9"/>
  <c r="U61" s="1"/>
  <c r="P61"/>
  <c r="R61" s="1"/>
  <c r="L61"/>
  <c r="M61"/>
  <c r="V61"/>
  <c r="X61" s="1"/>
  <c r="J62"/>
  <c r="Y62" s="1"/>
  <c r="O60"/>
  <c r="AA60"/>
  <c r="I98" i="19" l="1"/>
  <c r="J98" s="1"/>
  <c r="V96"/>
  <c r="X96" s="1"/>
  <c r="L96"/>
  <c r="M96"/>
  <c r="O96" s="1"/>
  <c r="P96"/>
  <c r="R96" s="1"/>
  <c r="Y96"/>
  <c r="AA96" s="1"/>
  <c r="S96"/>
  <c r="U96" s="1"/>
  <c r="I102" i="20"/>
  <c r="J101"/>
  <c r="Y100"/>
  <c r="AA100" s="1"/>
  <c r="V100"/>
  <c r="X100" s="1"/>
  <c r="P100"/>
  <c r="R100" s="1"/>
  <c r="L100"/>
  <c r="M100"/>
  <c r="O100" s="1"/>
  <c r="S100"/>
  <c r="U100" s="1"/>
  <c r="V83" i="17"/>
  <c r="X83" s="1"/>
  <c r="P83"/>
  <c r="R83" s="1"/>
  <c r="L83"/>
  <c r="Y83"/>
  <c r="AA83" s="1"/>
  <c r="M83"/>
  <c r="O83" s="1"/>
  <c r="S83"/>
  <c r="U83" s="1"/>
  <c r="I85"/>
  <c r="J84"/>
  <c r="Y83" i="16"/>
  <c r="AA83" s="1"/>
  <c r="S83"/>
  <c r="U83" s="1"/>
  <c r="M83"/>
  <c r="O83" s="1"/>
  <c r="P83"/>
  <c r="R83" s="1"/>
  <c r="L83"/>
  <c r="V83"/>
  <c r="X83" s="1"/>
  <c r="I85"/>
  <c r="J84"/>
  <c r="J63" i="9"/>
  <c r="Y63" s="1"/>
  <c r="AA61"/>
  <c r="O61"/>
  <c r="V62"/>
  <c r="X62" s="1"/>
  <c r="M62"/>
  <c r="S62"/>
  <c r="U62" s="1"/>
  <c r="L62"/>
  <c r="P62"/>
  <c r="R62" s="1"/>
  <c r="I99" i="19" l="1"/>
  <c r="J99" s="1"/>
  <c r="V97"/>
  <c r="X97" s="1"/>
  <c r="L97"/>
  <c r="Y97"/>
  <c r="AA97" s="1"/>
  <c r="P97"/>
  <c r="R97" s="1"/>
  <c r="S97"/>
  <c r="U97" s="1"/>
  <c r="M97"/>
  <c r="O97" s="1"/>
  <c r="V101" i="20"/>
  <c r="X101" s="1"/>
  <c r="P101"/>
  <c r="R101" s="1"/>
  <c r="L101"/>
  <c r="S101"/>
  <c r="U101" s="1"/>
  <c r="M101"/>
  <c r="O101" s="1"/>
  <c r="Y101"/>
  <c r="AA101" s="1"/>
  <c r="J102"/>
  <c r="I103"/>
  <c r="Y84" i="17"/>
  <c r="AA84" s="1"/>
  <c r="S84"/>
  <c r="U84" s="1"/>
  <c r="M84"/>
  <c r="O84" s="1"/>
  <c r="P84"/>
  <c r="R84" s="1"/>
  <c r="L84"/>
  <c r="V84"/>
  <c r="X84" s="1"/>
  <c r="I86"/>
  <c r="J85"/>
  <c r="V84" i="16"/>
  <c r="X84" s="1"/>
  <c r="P84"/>
  <c r="R84" s="1"/>
  <c r="L84"/>
  <c r="Y84"/>
  <c r="AA84" s="1"/>
  <c r="M84"/>
  <c r="O84" s="1"/>
  <c r="S84"/>
  <c r="U84" s="1"/>
  <c r="I86"/>
  <c r="J85"/>
  <c r="AA62" i="9"/>
  <c r="O62"/>
  <c r="J64"/>
  <c r="Y64" s="1"/>
  <c r="V63"/>
  <c r="X63" s="1"/>
  <c r="M63"/>
  <c r="L63"/>
  <c r="P63"/>
  <c r="R63" s="1"/>
  <c r="S63"/>
  <c r="U63" s="1"/>
  <c r="Y98" i="19" l="1"/>
  <c r="AA98" s="1"/>
  <c r="M98"/>
  <c r="O98" s="1"/>
  <c r="V98"/>
  <c r="X98" s="1"/>
  <c r="L98"/>
  <c r="S98"/>
  <c r="U98" s="1"/>
  <c r="P98"/>
  <c r="R98" s="1"/>
  <c r="I100"/>
  <c r="J100" s="1"/>
  <c r="I104" i="20"/>
  <c r="J103"/>
  <c r="Y102"/>
  <c r="AA102" s="1"/>
  <c r="S102"/>
  <c r="U102" s="1"/>
  <c r="M102"/>
  <c r="O102" s="1"/>
  <c r="V102"/>
  <c r="X102" s="1"/>
  <c r="P102"/>
  <c r="R102" s="1"/>
  <c r="L102"/>
  <c r="V85" i="17"/>
  <c r="X85" s="1"/>
  <c r="P85"/>
  <c r="R85" s="1"/>
  <c r="L85"/>
  <c r="Y85"/>
  <c r="AA85" s="1"/>
  <c r="M85"/>
  <c r="O85" s="1"/>
  <c r="S85"/>
  <c r="U85" s="1"/>
  <c r="I87"/>
  <c r="J86"/>
  <c r="Y85" i="16"/>
  <c r="AA85" s="1"/>
  <c r="S85"/>
  <c r="U85" s="1"/>
  <c r="M85"/>
  <c r="O85" s="1"/>
  <c r="P85"/>
  <c r="R85" s="1"/>
  <c r="L85"/>
  <c r="V85"/>
  <c r="X85" s="1"/>
  <c r="I87"/>
  <c r="J86"/>
  <c r="AA63" i="9"/>
  <c r="O63"/>
  <c r="J65"/>
  <c r="Y65" s="1"/>
  <c r="V64"/>
  <c r="X64" s="1"/>
  <c r="M64"/>
  <c r="L64"/>
  <c r="S64"/>
  <c r="U64" s="1"/>
  <c r="P64"/>
  <c r="R64" s="1"/>
  <c r="I101" i="19" l="1"/>
  <c r="J101" s="1"/>
  <c r="Y99"/>
  <c r="AA99" s="1"/>
  <c r="L99"/>
  <c r="S99"/>
  <c r="U99" s="1"/>
  <c r="V99"/>
  <c r="X99" s="1"/>
  <c r="P99"/>
  <c r="R99" s="1"/>
  <c r="M99"/>
  <c r="O99" s="1"/>
  <c r="V103" i="20"/>
  <c r="X103" s="1"/>
  <c r="P103"/>
  <c r="R103" s="1"/>
  <c r="L103"/>
  <c r="S103"/>
  <c r="U103" s="1"/>
  <c r="Y103"/>
  <c r="AA103" s="1"/>
  <c r="M103"/>
  <c r="O103" s="1"/>
  <c r="J104"/>
  <c r="I105"/>
  <c r="Y86" i="17"/>
  <c r="AA86" s="1"/>
  <c r="S86"/>
  <c r="U86" s="1"/>
  <c r="M86"/>
  <c r="O86" s="1"/>
  <c r="P86"/>
  <c r="R86" s="1"/>
  <c r="L86"/>
  <c r="V86"/>
  <c r="X86" s="1"/>
  <c r="I88"/>
  <c r="J87"/>
  <c r="V86" i="16"/>
  <c r="X86" s="1"/>
  <c r="P86"/>
  <c r="R86" s="1"/>
  <c r="L86"/>
  <c r="Y86"/>
  <c r="AA86" s="1"/>
  <c r="M86"/>
  <c r="O86" s="1"/>
  <c r="S86"/>
  <c r="U86" s="1"/>
  <c r="I88"/>
  <c r="J87"/>
  <c r="AA64" i="9"/>
  <c r="O64"/>
  <c r="J66"/>
  <c r="Y66" s="1"/>
  <c r="S65"/>
  <c r="U65" s="1"/>
  <c r="M65"/>
  <c r="V65"/>
  <c r="X65" s="1"/>
  <c r="L65"/>
  <c r="P65"/>
  <c r="R65" s="1"/>
  <c r="I102" i="19" l="1"/>
  <c r="J102" s="1"/>
  <c r="M100"/>
  <c r="O100" s="1"/>
  <c r="S100"/>
  <c r="U100" s="1"/>
  <c r="P100"/>
  <c r="R100" s="1"/>
  <c r="V100"/>
  <c r="X100" s="1"/>
  <c r="Y100"/>
  <c r="AA100" s="1"/>
  <c r="L100"/>
  <c r="I106" i="20"/>
  <c r="J105"/>
  <c r="Y104"/>
  <c r="AA104" s="1"/>
  <c r="S104"/>
  <c r="U104" s="1"/>
  <c r="M104"/>
  <c r="O104" s="1"/>
  <c r="V104"/>
  <c r="X104" s="1"/>
  <c r="L104"/>
  <c r="P104"/>
  <c r="R104" s="1"/>
  <c r="V87" i="17"/>
  <c r="X87" s="1"/>
  <c r="P87"/>
  <c r="R87" s="1"/>
  <c r="L87"/>
  <c r="Y87"/>
  <c r="AA87" s="1"/>
  <c r="M87"/>
  <c r="O87" s="1"/>
  <c r="S87"/>
  <c r="U87" s="1"/>
  <c r="I89"/>
  <c r="J88"/>
  <c r="Y87" i="16"/>
  <c r="AA87" s="1"/>
  <c r="S87"/>
  <c r="U87" s="1"/>
  <c r="M87"/>
  <c r="O87" s="1"/>
  <c r="P87"/>
  <c r="R87" s="1"/>
  <c r="L87"/>
  <c r="V87"/>
  <c r="X87" s="1"/>
  <c r="I89"/>
  <c r="J88"/>
  <c r="AA65" i="9"/>
  <c r="O65"/>
  <c r="J67"/>
  <c r="Y67" s="1"/>
  <c r="L66"/>
  <c r="P66"/>
  <c r="R66" s="1"/>
  <c r="V66"/>
  <c r="X66" s="1"/>
  <c r="S66"/>
  <c r="U66" s="1"/>
  <c r="M66"/>
  <c r="Y101" i="19" l="1"/>
  <c r="AA101" s="1"/>
  <c r="P101"/>
  <c r="R101" s="1"/>
  <c r="S101"/>
  <c r="U101" s="1"/>
  <c r="V101"/>
  <c r="X101" s="1"/>
  <c r="L101"/>
  <c r="M101"/>
  <c r="O101" s="1"/>
  <c r="I103"/>
  <c r="J103" s="1"/>
  <c r="V105" i="20"/>
  <c r="X105" s="1"/>
  <c r="P105"/>
  <c r="R105" s="1"/>
  <c r="L105"/>
  <c r="S105"/>
  <c r="U105" s="1"/>
  <c r="M105"/>
  <c r="O105" s="1"/>
  <c r="Y105"/>
  <c r="AA105" s="1"/>
  <c r="J106"/>
  <c r="I107"/>
  <c r="Y88" i="17"/>
  <c r="AA88" s="1"/>
  <c r="S88"/>
  <c r="U88" s="1"/>
  <c r="M88"/>
  <c r="O88" s="1"/>
  <c r="P88"/>
  <c r="R88" s="1"/>
  <c r="L88"/>
  <c r="V88"/>
  <c r="X88" s="1"/>
  <c r="I90"/>
  <c r="J89"/>
  <c r="V88" i="16"/>
  <c r="X88" s="1"/>
  <c r="P88"/>
  <c r="R88" s="1"/>
  <c r="L88"/>
  <c r="Y88"/>
  <c r="AA88" s="1"/>
  <c r="M88"/>
  <c r="O88" s="1"/>
  <c r="S88"/>
  <c r="U88" s="1"/>
  <c r="I90"/>
  <c r="J89"/>
  <c r="J68" i="9"/>
  <c r="Y68" s="1"/>
  <c r="AA66"/>
  <c r="O66"/>
  <c r="L67"/>
  <c r="P67"/>
  <c r="R67" s="1"/>
  <c r="S67"/>
  <c r="U67" s="1"/>
  <c r="M67"/>
  <c r="V67"/>
  <c r="X67" s="1"/>
  <c r="I104" i="19" l="1"/>
  <c r="J104" s="1"/>
  <c r="Y102"/>
  <c r="AA102" s="1"/>
  <c r="M102"/>
  <c r="O102" s="1"/>
  <c r="L102"/>
  <c r="S102"/>
  <c r="U102" s="1"/>
  <c r="P102"/>
  <c r="R102" s="1"/>
  <c r="V102"/>
  <c r="X102" s="1"/>
  <c r="I108" i="20"/>
  <c r="J107"/>
  <c r="Y106"/>
  <c r="AA106" s="1"/>
  <c r="S106"/>
  <c r="U106" s="1"/>
  <c r="M106"/>
  <c r="O106" s="1"/>
  <c r="V106"/>
  <c r="X106" s="1"/>
  <c r="P106"/>
  <c r="R106" s="1"/>
  <c r="L106"/>
  <c r="V89" i="17"/>
  <c r="X89" s="1"/>
  <c r="P89"/>
  <c r="R89" s="1"/>
  <c r="L89"/>
  <c r="Y89"/>
  <c r="AA89" s="1"/>
  <c r="M89"/>
  <c r="O89" s="1"/>
  <c r="S89"/>
  <c r="U89" s="1"/>
  <c r="I91"/>
  <c r="J90"/>
  <c r="Y89" i="16"/>
  <c r="AA89" s="1"/>
  <c r="S89"/>
  <c r="U89" s="1"/>
  <c r="M89"/>
  <c r="O89" s="1"/>
  <c r="P89"/>
  <c r="R89" s="1"/>
  <c r="L89"/>
  <c r="V89"/>
  <c r="X89" s="1"/>
  <c r="I91"/>
  <c r="J90"/>
  <c r="AA67" i="9"/>
  <c r="O67"/>
  <c r="J69"/>
  <c r="Y69" s="1"/>
  <c r="M68"/>
  <c r="S68"/>
  <c r="U68" s="1"/>
  <c r="L68"/>
  <c r="V68"/>
  <c r="X68" s="1"/>
  <c r="P68"/>
  <c r="R68" s="1"/>
  <c r="Y103" i="19" l="1"/>
  <c r="AA103" s="1"/>
  <c r="M103"/>
  <c r="O103" s="1"/>
  <c r="S103"/>
  <c r="U103" s="1"/>
  <c r="V103"/>
  <c r="X103" s="1"/>
  <c r="P103"/>
  <c r="R103" s="1"/>
  <c r="L103"/>
  <c r="I105"/>
  <c r="J105" s="1"/>
  <c r="V107" i="20"/>
  <c r="X107" s="1"/>
  <c r="P107"/>
  <c r="R107" s="1"/>
  <c r="L107"/>
  <c r="S107"/>
  <c r="U107" s="1"/>
  <c r="Y107"/>
  <c r="AA107" s="1"/>
  <c r="M107"/>
  <c r="O107" s="1"/>
  <c r="J108"/>
  <c r="I109"/>
  <c r="Y90" i="17"/>
  <c r="AA90" s="1"/>
  <c r="S90"/>
  <c r="U90" s="1"/>
  <c r="M90"/>
  <c r="O90" s="1"/>
  <c r="P90"/>
  <c r="R90" s="1"/>
  <c r="L90"/>
  <c r="V90"/>
  <c r="X90" s="1"/>
  <c r="I92"/>
  <c r="J91"/>
  <c r="V90" i="16"/>
  <c r="X90" s="1"/>
  <c r="P90"/>
  <c r="R90" s="1"/>
  <c r="L90"/>
  <c r="Y90"/>
  <c r="AA90" s="1"/>
  <c r="M90"/>
  <c r="O90" s="1"/>
  <c r="S90"/>
  <c r="U90" s="1"/>
  <c r="I92"/>
  <c r="J91"/>
  <c r="J70" i="9"/>
  <c r="Y70" s="1"/>
  <c r="AA68"/>
  <c r="O68"/>
  <c r="S69"/>
  <c r="U69" s="1"/>
  <c r="V69"/>
  <c r="X69" s="1"/>
  <c r="M69"/>
  <c r="P69"/>
  <c r="R69" s="1"/>
  <c r="L69"/>
  <c r="Y104" i="19" l="1"/>
  <c r="AA104" s="1"/>
  <c r="S104"/>
  <c r="U104" s="1"/>
  <c r="P104"/>
  <c r="R104" s="1"/>
  <c r="V104"/>
  <c r="X104" s="1"/>
  <c r="M104"/>
  <c r="O104" s="1"/>
  <c r="L104"/>
  <c r="I106"/>
  <c r="J106" s="1"/>
  <c r="I110" i="20"/>
  <c r="J109"/>
  <c r="Y108"/>
  <c r="AA108" s="1"/>
  <c r="S108"/>
  <c r="U108" s="1"/>
  <c r="M108"/>
  <c r="O108" s="1"/>
  <c r="V108"/>
  <c r="X108" s="1"/>
  <c r="L108"/>
  <c r="P108"/>
  <c r="R108" s="1"/>
  <c r="V91" i="17"/>
  <c r="X91" s="1"/>
  <c r="P91"/>
  <c r="R91" s="1"/>
  <c r="L91"/>
  <c r="Y91"/>
  <c r="AA91" s="1"/>
  <c r="M91"/>
  <c r="O91" s="1"/>
  <c r="S91"/>
  <c r="U91" s="1"/>
  <c r="I93"/>
  <c r="J92"/>
  <c r="Y91" i="16"/>
  <c r="AA91" s="1"/>
  <c r="S91"/>
  <c r="U91" s="1"/>
  <c r="M91"/>
  <c r="O91" s="1"/>
  <c r="P91"/>
  <c r="R91" s="1"/>
  <c r="L91"/>
  <c r="V91"/>
  <c r="X91" s="1"/>
  <c r="I93"/>
  <c r="J92"/>
  <c r="J71" i="9"/>
  <c r="Y71" s="1"/>
  <c r="AA69"/>
  <c r="O69"/>
  <c r="P70"/>
  <c r="R70" s="1"/>
  <c r="M70"/>
  <c r="V70"/>
  <c r="X70" s="1"/>
  <c r="S70"/>
  <c r="U70" s="1"/>
  <c r="L70"/>
  <c r="I107" i="19" l="1"/>
  <c r="S105"/>
  <c r="U105" s="1"/>
  <c r="V105"/>
  <c r="X105" s="1"/>
  <c r="L105"/>
  <c r="Y105"/>
  <c r="AA105" s="1"/>
  <c r="M105"/>
  <c r="O105" s="1"/>
  <c r="P105"/>
  <c r="R105" s="1"/>
  <c r="V109" i="20"/>
  <c r="X109" s="1"/>
  <c r="P109"/>
  <c r="R109" s="1"/>
  <c r="L109"/>
  <c r="S109"/>
  <c r="U109" s="1"/>
  <c r="M109"/>
  <c r="O109" s="1"/>
  <c r="Y109"/>
  <c r="AA109" s="1"/>
  <c r="J110"/>
  <c r="I111"/>
  <c r="Y92" i="17"/>
  <c r="AA92" s="1"/>
  <c r="S92"/>
  <c r="U92" s="1"/>
  <c r="M92"/>
  <c r="O92" s="1"/>
  <c r="P92"/>
  <c r="R92" s="1"/>
  <c r="L92"/>
  <c r="V92"/>
  <c r="X92" s="1"/>
  <c r="J93"/>
  <c r="I94"/>
  <c r="V92" i="16"/>
  <c r="X92" s="1"/>
  <c r="P92"/>
  <c r="R92" s="1"/>
  <c r="L92"/>
  <c r="Y92"/>
  <c r="AA92" s="1"/>
  <c r="M92"/>
  <c r="O92" s="1"/>
  <c r="S92"/>
  <c r="U92" s="1"/>
  <c r="I94"/>
  <c r="J93"/>
  <c r="AA70" i="9"/>
  <c r="O70"/>
  <c r="J72"/>
  <c r="Y72" s="1"/>
  <c r="V71"/>
  <c r="X71" s="1"/>
  <c r="M71"/>
  <c r="L71"/>
  <c r="P71"/>
  <c r="R71" s="1"/>
  <c r="S71"/>
  <c r="U71" s="1"/>
  <c r="Y106" i="19" l="1"/>
  <c r="AA106" s="1"/>
  <c r="M106"/>
  <c r="O106" s="1"/>
  <c r="S106"/>
  <c r="U106" s="1"/>
  <c r="P106"/>
  <c r="R106" s="1"/>
  <c r="V106"/>
  <c r="X106" s="1"/>
  <c r="L106"/>
  <c r="J107"/>
  <c r="I108"/>
  <c r="I112" i="20"/>
  <c r="J111"/>
  <c r="Y110"/>
  <c r="AA110" s="1"/>
  <c r="S110"/>
  <c r="U110" s="1"/>
  <c r="M110"/>
  <c r="O110" s="1"/>
  <c r="V110"/>
  <c r="X110" s="1"/>
  <c r="P110"/>
  <c r="R110" s="1"/>
  <c r="L110"/>
  <c r="I95" i="17"/>
  <c r="J95" s="1"/>
  <c r="J94"/>
  <c r="V93"/>
  <c r="X93" s="1"/>
  <c r="P93"/>
  <c r="R93" s="1"/>
  <c r="L93"/>
  <c r="Y93"/>
  <c r="AA93" s="1"/>
  <c r="M93"/>
  <c r="O93" s="1"/>
  <c r="S93"/>
  <c r="U93" s="1"/>
  <c r="Y93" i="16"/>
  <c r="AA93" s="1"/>
  <c r="S93"/>
  <c r="U93" s="1"/>
  <c r="M93"/>
  <c r="O93" s="1"/>
  <c r="P93"/>
  <c r="R93" s="1"/>
  <c r="L93"/>
  <c r="V93"/>
  <c r="X93" s="1"/>
  <c r="I95"/>
  <c r="J94"/>
  <c r="AA71" i="9"/>
  <c r="O71"/>
  <c r="J73"/>
  <c r="Y73" s="1"/>
  <c r="P72"/>
  <c r="R72" s="1"/>
  <c r="S72"/>
  <c r="U72" s="1"/>
  <c r="V72"/>
  <c r="X72" s="1"/>
  <c r="L72"/>
  <c r="M72"/>
  <c r="L107" i="19" l="1"/>
  <c r="S107"/>
  <c r="U107" s="1"/>
  <c r="V107"/>
  <c r="X107" s="1"/>
  <c r="P107"/>
  <c r="R107" s="1"/>
  <c r="Y107"/>
  <c r="AA107" s="1"/>
  <c r="M107"/>
  <c r="O107" s="1"/>
  <c r="J108"/>
  <c r="I109"/>
  <c r="V111" i="20"/>
  <c r="X111" s="1"/>
  <c r="P111"/>
  <c r="R111" s="1"/>
  <c r="L111"/>
  <c r="S111"/>
  <c r="U111" s="1"/>
  <c r="Y111"/>
  <c r="AA111" s="1"/>
  <c r="M111"/>
  <c r="O111" s="1"/>
  <c r="J112"/>
  <c r="I113"/>
  <c r="V94" i="17"/>
  <c r="X94" s="1"/>
  <c r="P94"/>
  <c r="R94" s="1"/>
  <c r="L94"/>
  <c r="S94"/>
  <c r="U94" s="1"/>
  <c r="Y94"/>
  <c r="AA94" s="1"/>
  <c r="M94"/>
  <c r="O94" s="1"/>
  <c r="I96"/>
  <c r="J96" s="1"/>
  <c r="V94" i="16"/>
  <c r="X94" s="1"/>
  <c r="P94"/>
  <c r="R94" s="1"/>
  <c r="L94"/>
  <c r="Y94"/>
  <c r="AA94" s="1"/>
  <c r="M94"/>
  <c r="O94" s="1"/>
  <c r="S94"/>
  <c r="U94" s="1"/>
  <c r="I96"/>
  <c r="J95"/>
  <c r="J74" i="9"/>
  <c r="Y74" s="1"/>
  <c r="AA72"/>
  <c r="O72"/>
  <c r="S73"/>
  <c r="U73" s="1"/>
  <c r="P73"/>
  <c r="R73" s="1"/>
  <c r="L73"/>
  <c r="M73"/>
  <c r="V73"/>
  <c r="X73" s="1"/>
  <c r="S108" i="19" l="1"/>
  <c r="U108" s="1"/>
  <c r="P108"/>
  <c r="R108" s="1"/>
  <c r="V108"/>
  <c r="X108" s="1"/>
  <c r="Y108"/>
  <c r="AA108" s="1"/>
  <c r="M108"/>
  <c r="O108" s="1"/>
  <c r="L108"/>
  <c r="I110"/>
  <c r="J109"/>
  <c r="I114" i="20"/>
  <c r="J113"/>
  <c r="Y112"/>
  <c r="AA112" s="1"/>
  <c r="S112"/>
  <c r="U112" s="1"/>
  <c r="M112"/>
  <c r="O112" s="1"/>
  <c r="V112"/>
  <c r="X112" s="1"/>
  <c r="L112"/>
  <c r="P112"/>
  <c r="R112" s="1"/>
  <c r="I97" i="17"/>
  <c r="J97" s="1"/>
  <c r="Y95"/>
  <c r="AA95" s="1"/>
  <c r="S95"/>
  <c r="U95" s="1"/>
  <c r="M95"/>
  <c r="O95" s="1"/>
  <c r="V95"/>
  <c r="X95" s="1"/>
  <c r="P95"/>
  <c r="R95" s="1"/>
  <c r="L95"/>
  <c r="Y95" i="16"/>
  <c r="AA95" s="1"/>
  <c r="S95"/>
  <c r="U95" s="1"/>
  <c r="M95"/>
  <c r="O95" s="1"/>
  <c r="P95"/>
  <c r="R95" s="1"/>
  <c r="L95"/>
  <c r="V95"/>
  <c r="X95" s="1"/>
  <c r="I97"/>
  <c r="J96"/>
  <c r="AA73" i="9"/>
  <c r="O73"/>
  <c r="J75"/>
  <c r="Y75" s="1"/>
  <c r="L74"/>
  <c r="V74"/>
  <c r="X74" s="1"/>
  <c r="M74"/>
  <c r="S74"/>
  <c r="U74" s="1"/>
  <c r="P74"/>
  <c r="R74" s="1"/>
  <c r="Y109" i="19" l="1"/>
  <c r="AA109" s="1"/>
  <c r="M109"/>
  <c r="O109" s="1"/>
  <c r="P109"/>
  <c r="R109" s="1"/>
  <c r="S109"/>
  <c r="U109" s="1"/>
  <c r="V109"/>
  <c r="X109" s="1"/>
  <c r="L109"/>
  <c r="I111"/>
  <c r="J110"/>
  <c r="V113" i="20"/>
  <c r="X113" s="1"/>
  <c r="P113"/>
  <c r="R113" s="1"/>
  <c r="L113"/>
  <c r="S113"/>
  <c r="U113" s="1"/>
  <c r="M113"/>
  <c r="O113" s="1"/>
  <c r="Y113"/>
  <c r="AA113" s="1"/>
  <c r="J114"/>
  <c r="I115"/>
  <c r="V96" i="17"/>
  <c r="X96" s="1"/>
  <c r="P96"/>
  <c r="R96" s="1"/>
  <c r="L96"/>
  <c r="S96"/>
  <c r="U96" s="1"/>
  <c r="Y96"/>
  <c r="AA96" s="1"/>
  <c r="M96"/>
  <c r="O96" s="1"/>
  <c r="I98"/>
  <c r="J98" s="1"/>
  <c r="V96" i="16"/>
  <c r="X96" s="1"/>
  <c r="P96"/>
  <c r="R96" s="1"/>
  <c r="L96"/>
  <c r="Y96"/>
  <c r="AA96" s="1"/>
  <c r="M96"/>
  <c r="O96" s="1"/>
  <c r="S96"/>
  <c r="U96" s="1"/>
  <c r="I98"/>
  <c r="J97"/>
  <c r="J76" i="9"/>
  <c r="Y76" s="1"/>
  <c r="O74"/>
  <c r="AA74"/>
  <c r="M75"/>
  <c r="V75"/>
  <c r="X75" s="1"/>
  <c r="S75"/>
  <c r="U75" s="1"/>
  <c r="P75"/>
  <c r="R75" s="1"/>
  <c r="L75"/>
  <c r="Y110" i="19" l="1"/>
  <c r="AA110" s="1"/>
  <c r="M110"/>
  <c r="O110" s="1"/>
  <c r="S110"/>
  <c r="U110" s="1"/>
  <c r="P110"/>
  <c r="R110" s="1"/>
  <c r="V110"/>
  <c r="X110" s="1"/>
  <c r="L110"/>
  <c r="I112"/>
  <c r="J111"/>
  <c r="I116" i="20"/>
  <c r="J115"/>
  <c r="Y114"/>
  <c r="AA114" s="1"/>
  <c r="S114"/>
  <c r="U114" s="1"/>
  <c r="M114"/>
  <c r="O114" s="1"/>
  <c r="V114"/>
  <c r="X114" s="1"/>
  <c r="P114"/>
  <c r="R114" s="1"/>
  <c r="L114"/>
  <c r="Y97" i="17"/>
  <c r="AA97" s="1"/>
  <c r="S97"/>
  <c r="U97" s="1"/>
  <c r="M97"/>
  <c r="O97" s="1"/>
  <c r="V97"/>
  <c r="X97" s="1"/>
  <c r="P97"/>
  <c r="R97" s="1"/>
  <c r="L97"/>
  <c r="I99"/>
  <c r="J99" s="1"/>
  <c r="Y97" i="16"/>
  <c r="AA97" s="1"/>
  <c r="S97"/>
  <c r="U97" s="1"/>
  <c r="M97"/>
  <c r="O97" s="1"/>
  <c r="P97"/>
  <c r="R97" s="1"/>
  <c r="L97"/>
  <c r="V97"/>
  <c r="X97" s="1"/>
  <c r="I99"/>
  <c r="J98"/>
  <c r="J77" i="9"/>
  <c r="Y77" s="1"/>
  <c r="AA75"/>
  <c r="O75"/>
  <c r="V76"/>
  <c r="X76" s="1"/>
  <c r="M76"/>
  <c r="P76"/>
  <c r="R76" s="1"/>
  <c r="L76"/>
  <c r="S76"/>
  <c r="U76" s="1"/>
  <c r="Y111" i="19" l="1"/>
  <c r="AA111" s="1"/>
  <c r="L111"/>
  <c r="S111"/>
  <c r="U111" s="1"/>
  <c r="V111"/>
  <c r="X111" s="1"/>
  <c r="P111"/>
  <c r="R111" s="1"/>
  <c r="M111"/>
  <c r="O111" s="1"/>
  <c r="J112"/>
  <c r="I113"/>
  <c r="V115" i="20"/>
  <c r="X115" s="1"/>
  <c r="P115"/>
  <c r="R115" s="1"/>
  <c r="L115"/>
  <c r="S115"/>
  <c r="U115" s="1"/>
  <c r="Y115"/>
  <c r="AA115" s="1"/>
  <c r="M115"/>
  <c r="O115" s="1"/>
  <c r="J116"/>
  <c r="I117"/>
  <c r="V98" i="17"/>
  <c r="X98" s="1"/>
  <c r="P98"/>
  <c r="R98" s="1"/>
  <c r="L98"/>
  <c r="Y98"/>
  <c r="AA98" s="1"/>
  <c r="M98"/>
  <c r="O98" s="1"/>
  <c r="S98"/>
  <c r="U98" s="1"/>
  <c r="I100"/>
  <c r="J100" s="1"/>
  <c r="V98" i="16"/>
  <c r="X98" s="1"/>
  <c r="P98"/>
  <c r="R98" s="1"/>
  <c r="L98"/>
  <c r="Y98"/>
  <c r="AA98" s="1"/>
  <c r="M98"/>
  <c r="O98" s="1"/>
  <c r="S98"/>
  <c r="U98" s="1"/>
  <c r="J99"/>
  <c r="I100"/>
  <c r="AA76" i="9"/>
  <c r="O76"/>
  <c r="Y78"/>
  <c r="S77"/>
  <c r="U77" s="1"/>
  <c r="P77"/>
  <c r="R77" s="1"/>
  <c r="V77"/>
  <c r="X77" s="1"/>
  <c r="M77"/>
  <c r="L77"/>
  <c r="J113" i="19" l="1"/>
  <c r="I114"/>
  <c r="Y112"/>
  <c r="AA112" s="1"/>
  <c r="M112"/>
  <c r="O112" s="1"/>
  <c r="L112"/>
  <c r="S112"/>
  <c r="U112" s="1"/>
  <c r="P112"/>
  <c r="R112" s="1"/>
  <c r="V112"/>
  <c r="X112" s="1"/>
  <c r="I118" i="20"/>
  <c r="J117"/>
  <c r="Y116"/>
  <c r="AA116" s="1"/>
  <c r="S116"/>
  <c r="U116" s="1"/>
  <c r="M116"/>
  <c r="O116" s="1"/>
  <c r="V116"/>
  <c r="X116" s="1"/>
  <c r="L116"/>
  <c r="P116"/>
  <c r="R116" s="1"/>
  <c r="Y99" i="17"/>
  <c r="AA99" s="1"/>
  <c r="S99"/>
  <c r="U99" s="1"/>
  <c r="M99"/>
  <c r="O99" s="1"/>
  <c r="P99"/>
  <c r="R99" s="1"/>
  <c r="L99"/>
  <c r="V99"/>
  <c r="X99" s="1"/>
  <c r="I101"/>
  <c r="J101" s="1"/>
  <c r="I101" i="16"/>
  <c r="J100"/>
  <c r="Y99"/>
  <c r="AA99" s="1"/>
  <c r="S99"/>
  <c r="U99" s="1"/>
  <c r="M99"/>
  <c r="O99" s="1"/>
  <c r="V99"/>
  <c r="X99" s="1"/>
  <c r="L99"/>
  <c r="P99"/>
  <c r="R99" s="1"/>
  <c r="AA77" i="9"/>
  <c r="O77"/>
  <c r="J79"/>
  <c r="Y79" s="1"/>
  <c r="P78"/>
  <c r="R78" s="1"/>
  <c r="M78"/>
  <c r="S78"/>
  <c r="U78" s="1"/>
  <c r="V78"/>
  <c r="X78" s="1"/>
  <c r="L78"/>
  <c r="J114" i="19" l="1"/>
  <c r="I115"/>
  <c r="S113"/>
  <c r="U113" s="1"/>
  <c r="V113"/>
  <c r="X113" s="1"/>
  <c r="L113"/>
  <c r="Y113"/>
  <c r="AA113" s="1"/>
  <c r="M113"/>
  <c r="O113" s="1"/>
  <c r="P113"/>
  <c r="R113" s="1"/>
  <c r="V117" i="20"/>
  <c r="X117" s="1"/>
  <c r="P117"/>
  <c r="R117" s="1"/>
  <c r="L117"/>
  <c r="S117"/>
  <c r="U117" s="1"/>
  <c r="M117"/>
  <c r="O117" s="1"/>
  <c r="Y117"/>
  <c r="AA117" s="1"/>
  <c r="J118"/>
  <c r="I119"/>
  <c r="V100" i="17"/>
  <c r="X100" s="1"/>
  <c r="P100"/>
  <c r="R100" s="1"/>
  <c r="L100"/>
  <c r="Y100"/>
  <c r="AA100" s="1"/>
  <c r="M100"/>
  <c r="O100" s="1"/>
  <c r="S100"/>
  <c r="U100" s="1"/>
  <c r="I102"/>
  <c r="J102" s="1"/>
  <c r="V100" i="16"/>
  <c r="X100" s="1"/>
  <c r="P100"/>
  <c r="R100" s="1"/>
  <c r="L100"/>
  <c r="S100"/>
  <c r="U100" s="1"/>
  <c r="M100"/>
  <c r="O100" s="1"/>
  <c r="Y100"/>
  <c r="AA100" s="1"/>
  <c r="J101"/>
  <c r="I102"/>
  <c r="AA78" i="9"/>
  <c r="O78"/>
  <c r="J80"/>
  <c r="Y80" s="1"/>
  <c r="S79"/>
  <c r="U79" s="1"/>
  <c r="L79"/>
  <c r="P79"/>
  <c r="R79" s="1"/>
  <c r="V79"/>
  <c r="X79" s="1"/>
  <c r="M79"/>
  <c r="J115" i="19" l="1"/>
  <c r="I116"/>
  <c r="Y114"/>
  <c r="AA114" s="1"/>
  <c r="L114"/>
  <c r="S114"/>
  <c r="U114" s="1"/>
  <c r="P114"/>
  <c r="R114" s="1"/>
  <c r="V114"/>
  <c r="X114" s="1"/>
  <c r="M114"/>
  <c r="O114" s="1"/>
  <c r="I120" i="20"/>
  <c r="J119"/>
  <c r="Y118"/>
  <c r="AA118" s="1"/>
  <c r="S118"/>
  <c r="U118" s="1"/>
  <c r="M118"/>
  <c r="O118" s="1"/>
  <c r="V118"/>
  <c r="X118" s="1"/>
  <c r="P118"/>
  <c r="R118" s="1"/>
  <c r="L118"/>
  <c r="Y101" i="17"/>
  <c r="AA101" s="1"/>
  <c r="S101"/>
  <c r="U101" s="1"/>
  <c r="M101"/>
  <c r="O101" s="1"/>
  <c r="P101"/>
  <c r="R101" s="1"/>
  <c r="L101"/>
  <c r="V101"/>
  <c r="X101" s="1"/>
  <c r="I103"/>
  <c r="J103" s="1"/>
  <c r="I103" i="16"/>
  <c r="J102"/>
  <c r="Y101"/>
  <c r="AA101" s="1"/>
  <c r="S101"/>
  <c r="U101" s="1"/>
  <c r="M101"/>
  <c r="O101" s="1"/>
  <c r="V101"/>
  <c r="X101" s="1"/>
  <c r="P101"/>
  <c r="R101" s="1"/>
  <c r="L101"/>
  <c r="V80" i="9"/>
  <c r="X80" s="1"/>
  <c r="M80"/>
  <c r="L80"/>
  <c r="S80"/>
  <c r="U80" s="1"/>
  <c r="P80"/>
  <c r="R80" s="1"/>
  <c r="O79"/>
  <c r="AA79"/>
  <c r="J81"/>
  <c r="Y81" s="1"/>
  <c r="I117" i="19" l="1"/>
  <c r="J116"/>
  <c r="Y115"/>
  <c r="AA115" s="1"/>
  <c r="M115"/>
  <c r="O115" s="1"/>
  <c r="L115"/>
  <c r="S115"/>
  <c r="U115" s="1"/>
  <c r="V115"/>
  <c r="X115" s="1"/>
  <c r="P115"/>
  <c r="R115" s="1"/>
  <c r="V119" i="20"/>
  <c r="X119" s="1"/>
  <c r="P119"/>
  <c r="R119" s="1"/>
  <c r="L119"/>
  <c r="S119"/>
  <c r="U119" s="1"/>
  <c r="Y119"/>
  <c r="AA119" s="1"/>
  <c r="M119"/>
  <c r="O119" s="1"/>
  <c r="J120"/>
  <c r="I121"/>
  <c r="V102" i="17"/>
  <c r="X102" s="1"/>
  <c r="P102"/>
  <c r="R102" s="1"/>
  <c r="L102"/>
  <c r="Y102"/>
  <c r="AA102" s="1"/>
  <c r="M102"/>
  <c r="O102" s="1"/>
  <c r="S102"/>
  <c r="U102" s="1"/>
  <c r="I104"/>
  <c r="J104" s="1"/>
  <c r="V102" i="16"/>
  <c r="X102" s="1"/>
  <c r="P102"/>
  <c r="R102" s="1"/>
  <c r="L102"/>
  <c r="S102"/>
  <c r="U102" s="1"/>
  <c r="Y102"/>
  <c r="AA102" s="1"/>
  <c r="M102"/>
  <c r="O102" s="1"/>
  <c r="J103"/>
  <c r="I104"/>
  <c r="P81" i="9"/>
  <c r="R81" s="1"/>
  <c r="V81"/>
  <c r="X81" s="1"/>
  <c r="S81"/>
  <c r="U81" s="1"/>
  <c r="M81"/>
  <c r="L81"/>
  <c r="O80"/>
  <c r="AA80"/>
  <c r="J82"/>
  <c r="Y82" s="1"/>
  <c r="M116" i="19" l="1"/>
  <c r="O116" s="1"/>
  <c r="S116"/>
  <c r="U116" s="1"/>
  <c r="P116"/>
  <c r="R116" s="1"/>
  <c r="V116"/>
  <c r="X116" s="1"/>
  <c r="Y116"/>
  <c r="AA116" s="1"/>
  <c r="L116"/>
  <c r="J117"/>
  <c r="I118"/>
  <c r="J121" i="20"/>
  <c r="I122"/>
  <c r="Y120"/>
  <c r="AA120" s="1"/>
  <c r="S120"/>
  <c r="U120" s="1"/>
  <c r="M120"/>
  <c r="O120" s="1"/>
  <c r="V120"/>
  <c r="X120" s="1"/>
  <c r="L120"/>
  <c r="P120"/>
  <c r="R120" s="1"/>
  <c r="Y103" i="17"/>
  <c r="AA103" s="1"/>
  <c r="S103"/>
  <c r="U103" s="1"/>
  <c r="M103"/>
  <c r="O103" s="1"/>
  <c r="P103"/>
  <c r="R103" s="1"/>
  <c r="L103"/>
  <c r="V103"/>
  <c r="X103" s="1"/>
  <c r="I105"/>
  <c r="J105" s="1"/>
  <c r="I105" i="16"/>
  <c r="J104"/>
  <c r="Y103"/>
  <c r="AA103" s="1"/>
  <c r="S103"/>
  <c r="U103" s="1"/>
  <c r="M103"/>
  <c r="O103" s="1"/>
  <c r="V103"/>
  <c r="X103" s="1"/>
  <c r="L103"/>
  <c r="P103"/>
  <c r="R103" s="1"/>
  <c r="M82" i="9"/>
  <c r="S82"/>
  <c r="U82" s="1"/>
  <c r="V82"/>
  <c r="X82" s="1"/>
  <c r="P82"/>
  <c r="R82" s="1"/>
  <c r="L82"/>
  <c r="O81"/>
  <c r="AA81"/>
  <c r="Y83"/>
  <c r="I119" i="19" l="1"/>
  <c r="J118"/>
  <c r="Y117"/>
  <c r="AA117" s="1"/>
  <c r="M117"/>
  <c r="O117" s="1"/>
  <c r="P117"/>
  <c r="R117" s="1"/>
  <c r="S117"/>
  <c r="U117" s="1"/>
  <c r="V117"/>
  <c r="X117" s="1"/>
  <c r="L117"/>
  <c r="I123" i="20"/>
  <c r="J122"/>
  <c r="V121"/>
  <c r="X121" s="1"/>
  <c r="P121"/>
  <c r="R121" s="1"/>
  <c r="L121"/>
  <c r="S121"/>
  <c r="U121" s="1"/>
  <c r="M121"/>
  <c r="O121" s="1"/>
  <c r="Y121"/>
  <c r="AA121" s="1"/>
  <c r="V104" i="17"/>
  <c r="X104" s="1"/>
  <c r="P104"/>
  <c r="R104" s="1"/>
  <c r="L104"/>
  <c r="Y104"/>
  <c r="AA104" s="1"/>
  <c r="M104"/>
  <c r="O104" s="1"/>
  <c r="S104"/>
  <c r="U104" s="1"/>
  <c r="I106"/>
  <c r="J106" s="1"/>
  <c r="V104" i="16"/>
  <c r="X104" s="1"/>
  <c r="P104"/>
  <c r="R104" s="1"/>
  <c r="L104"/>
  <c r="S104"/>
  <c r="U104" s="1"/>
  <c r="M104"/>
  <c r="O104" s="1"/>
  <c r="Y104"/>
  <c r="AA104" s="1"/>
  <c r="J105"/>
  <c r="I106"/>
  <c r="V83" i="9"/>
  <c r="X83" s="1"/>
  <c r="M83"/>
  <c r="P83"/>
  <c r="R83" s="1"/>
  <c r="S83"/>
  <c r="U83" s="1"/>
  <c r="L83"/>
  <c r="Y84"/>
  <c r="AA82"/>
  <c r="O82"/>
  <c r="Y118" i="19" l="1"/>
  <c r="AA118" s="1"/>
  <c r="S118"/>
  <c r="U118" s="1"/>
  <c r="P118"/>
  <c r="R118" s="1"/>
  <c r="V118"/>
  <c r="X118" s="1"/>
  <c r="M118"/>
  <c r="O118" s="1"/>
  <c r="L118"/>
  <c r="I120"/>
  <c r="J119"/>
  <c r="V122" i="20"/>
  <c r="X122" s="1"/>
  <c r="P122"/>
  <c r="R122" s="1"/>
  <c r="L122"/>
  <c r="S122"/>
  <c r="U122" s="1"/>
  <c r="M122"/>
  <c r="O122" s="1"/>
  <c r="Y122"/>
  <c r="AA122" s="1"/>
  <c r="J123"/>
  <c r="I124"/>
  <c r="Y105" i="17"/>
  <c r="AA105" s="1"/>
  <c r="S105"/>
  <c r="U105" s="1"/>
  <c r="M105"/>
  <c r="O105" s="1"/>
  <c r="P105"/>
  <c r="R105" s="1"/>
  <c r="L105"/>
  <c r="V105"/>
  <c r="X105" s="1"/>
  <c r="I107"/>
  <c r="I107" i="16"/>
  <c r="J106"/>
  <c r="Y105"/>
  <c r="AA105" s="1"/>
  <c r="S105"/>
  <c r="U105" s="1"/>
  <c r="M105"/>
  <c r="O105" s="1"/>
  <c r="V105"/>
  <c r="X105" s="1"/>
  <c r="P105"/>
  <c r="R105" s="1"/>
  <c r="L105"/>
  <c r="J85" i="9"/>
  <c r="Y85" s="1"/>
  <c r="O83"/>
  <c r="AA83"/>
  <c r="P84"/>
  <c r="R84" s="1"/>
  <c r="S84"/>
  <c r="U84" s="1"/>
  <c r="L84"/>
  <c r="V84"/>
  <c r="X84" s="1"/>
  <c r="M84"/>
  <c r="I121" i="19" l="1"/>
  <c r="J120"/>
  <c r="S119"/>
  <c r="U119" s="1"/>
  <c r="V119"/>
  <c r="X119" s="1"/>
  <c r="P119"/>
  <c r="R119" s="1"/>
  <c r="Y119"/>
  <c r="AA119" s="1"/>
  <c r="M119"/>
  <c r="O119" s="1"/>
  <c r="L119"/>
  <c r="I125" i="20"/>
  <c r="J124"/>
  <c r="Y123"/>
  <c r="AA123" s="1"/>
  <c r="S123"/>
  <c r="U123" s="1"/>
  <c r="M123"/>
  <c r="O123" s="1"/>
  <c r="V123"/>
  <c r="X123" s="1"/>
  <c r="P123"/>
  <c r="R123" s="1"/>
  <c r="L123"/>
  <c r="I108" i="17"/>
  <c r="J107"/>
  <c r="Y106"/>
  <c r="AA106" s="1"/>
  <c r="S106"/>
  <c r="U106" s="1"/>
  <c r="M106"/>
  <c r="O106" s="1"/>
  <c r="V106"/>
  <c r="X106" s="1"/>
  <c r="L106"/>
  <c r="P106"/>
  <c r="R106" s="1"/>
  <c r="V106" i="16"/>
  <c r="X106" s="1"/>
  <c r="P106"/>
  <c r="R106" s="1"/>
  <c r="L106"/>
  <c r="S106"/>
  <c r="U106" s="1"/>
  <c r="Y106"/>
  <c r="AA106" s="1"/>
  <c r="M106"/>
  <c r="O106" s="1"/>
  <c r="J107"/>
  <c r="I108"/>
  <c r="V85" i="9"/>
  <c r="X85" s="1"/>
  <c r="M85"/>
  <c r="S85"/>
  <c r="U85" s="1"/>
  <c r="P85"/>
  <c r="R85" s="1"/>
  <c r="L85"/>
  <c r="O84"/>
  <c r="AA84"/>
  <c r="J86"/>
  <c r="Y86" s="1"/>
  <c r="M120" i="19" l="1"/>
  <c r="O120" s="1"/>
  <c r="S120"/>
  <c r="U120" s="1"/>
  <c r="P120"/>
  <c r="R120" s="1"/>
  <c r="V120"/>
  <c r="X120" s="1"/>
  <c r="Y120"/>
  <c r="AA120" s="1"/>
  <c r="L120"/>
  <c r="I122"/>
  <c r="J121"/>
  <c r="V124" i="20"/>
  <c r="X124" s="1"/>
  <c r="P124"/>
  <c r="R124" s="1"/>
  <c r="L124"/>
  <c r="S124"/>
  <c r="U124" s="1"/>
  <c r="Y124"/>
  <c r="AA124" s="1"/>
  <c r="M124"/>
  <c r="O124" s="1"/>
  <c r="J125"/>
  <c r="I126"/>
  <c r="V107" i="17"/>
  <c r="X107" s="1"/>
  <c r="P107"/>
  <c r="R107" s="1"/>
  <c r="L107"/>
  <c r="S107"/>
  <c r="U107" s="1"/>
  <c r="M107"/>
  <c r="O107" s="1"/>
  <c r="Y107"/>
  <c r="AA107" s="1"/>
  <c r="J108"/>
  <c r="I109"/>
  <c r="I109" i="16"/>
  <c r="J108"/>
  <c r="Y107"/>
  <c r="AA107" s="1"/>
  <c r="S107"/>
  <c r="U107" s="1"/>
  <c r="M107"/>
  <c r="O107" s="1"/>
  <c r="V107"/>
  <c r="X107" s="1"/>
  <c r="L107"/>
  <c r="P107"/>
  <c r="R107" s="1"/>
  <c r="J87" i="9"/>
  <c r="Y87" s="1"/>
  <c r="O85"/>
  <c r="AA85"/>
  <c r="V86"/>
  <c r="X86" s="1"/>
  <c r="P86"/>
  <c r="R86" s="1"/>
  <c r="M86"/>
  <c r="S86"/>
  <c r="U86" s="1"/>
  <c r="L86"/>
  <c r="V121" i="19" l="1"/>
  <c r="X121" s="1"/>
  <c r="M121"/>
  <c r="O121" s="1"/>
  <c r="Y121"/>
  <c r="AA121" s="1"/>
  <c r="L121"/>
  <c r="S121"/>
  <c r="U121" s="1"/>
  <c r="P121"/>
  <c r="R121" s="1"/>
  <c r="I123"/>
  <c r="J122"/>
  <c r="I127" i="20"/>
  <c r="J126"/>
  <c r="Y125"/>
  <c r="AA125" s="1"/>
  <c r="S125"/>
  <c r="U125" s="1"/>
  <c r="M125"/>
  <c r="O125" s="1"/>
  <c r="V125"/>
  <c r="X125" s="1"/>
  <c r="L125"/>
  <c r="P125"/>
  <c r="R125" s="1"/>
  <c r="I110" i="17"/>
  <c r="J109"/>
  <c r="Y108"/>
  <c r="AA108" s="1"/>
  <c r="S108"/>
  <c r="U108" s="1"/>
  <c r="M108"/>
  <c r="O108" s="1"/>
  <c r="V108"/>
  <c r="X108" s="1"/>
  <c r="P108"/>
  <c r="R108" s="1"/>
  <c r="L108"/>
  <c r="V108" i="16"/>
  <c r="X108" s="1"/>
  <c r="P108"/>
  <c r="R108" s="1"/>
  <c r="L108"/>
  <c r="S108"/>
  <c r="U108" s="1"/>
  <c r="M108"/>
  <c r="O108" s="1"/>
  <c r="Y108"/>
  <c r="AA108" s="1"/>
  <c r="J109"/>
  <c r="I110"/>
  <c r="M87" i="9"/>
  <c r="S87"/>
  <c r="U87" s="1"/>
  <c r="V87"/>
  <c r="X87" s="1"/>
  <c r="P87"/>
  <c r="R87" s="1"/>
  <c r="L87"/>
  <c r="AA86"/>
  <c r="O86"/>
  <c r="J88"/>
  <c r="Y88" s="1"/>
  <c r="P122" i="19" l="1"/>
  <c r="R122" s="1"/>
  <c r="Y122"/>
  <c r="AA122" s="1"/>
  <c r="S122"/>
  <c r="U122" s="1"/>
  <c r="V122"/>
  <c r="X122" s="1"/>
  <c r="L122"/>
  <c r="M122"/>
  <c r="O122" s="1"/>
  <c r="I124"/>
  <c r="J123"/>
  <c r="V126" i="20"/>
  <c r="X126" s="1"/>
  <c r="P126"/>
  <c r="R126" s="1"/>
  <c r="L126"/>
  <c r="S126"/>
  <c r="U126" s="1"/>
  <c r="M126"/>
  <c r="O126" s="1"/>
  <c r="Y126"/>
  <c r="AA126" s="1"/>
  <c r="J127"/>
  <c r="I128"/>
  <c r="V109" i="17"/>
  <c r="X109" s="1"/>
  <c r="P109"/>
  <c r="R109" s="1"/>
  <c r="L109"/>
  <c r="S109"/>
  <c r="U109" s="1"/>
  <c r="Y109"/>
  <c r="AA109" s="1"/>
  <c r="M109"/>
  <c r="O109" s="1"/>
  <c r="J110"/>
  <c r="I111"/>
  <c r="I111" i="16"/>
  <c r="J110"/>
  <c r="Y109"/>
  <c r="AA109" s="1"/>
  <c r="S109"/>
  <c r="U109" s="1"/>
  <c r="M109"/>
  <c r="O109" s="1"/>
  <c r="V109"/>
  <c r="X109" s="1"/>
  <c r="P109"/>
  <c r="R109" s="1"/>
  <c r="L109"/>
  <c r="L88" i="9"/>
  <c r="S88"/>
  <c r="U88" s="1"/>
  <c r="V88"/>
  <c r="X88" s="1"/>
  <c r="P88"/>
  <c r="R88" s="1"/>
  <c r="M88"/>
  <c r="J89"/>
  <c r="Y89" s="1"/>
  <c r="O87"/>
  <c r="AA87"/>
  <c r="L123" i="19" l="1"/>
  <c r="P123"/>
  <c r="R123" s="1"/>
  <c r="S123"/>
  <c r="U123" s="1"/>
  <c r="M123"/>
  <c r="O123" s="1"/>
  <c r="V123"/>
  <c r="X123" s="1"/>
  <c r="Y123"/>
  <c r="AA123" s="1"/>
  <c r="J124"/>
  <c r="I125"/>
  <c r="I129" i="20"/>
  <c r="J128"/>
  <c r="Y127"/>
  <c r="AA127" s="1"/>
  <c r="S127"/>
  <c r="U127" s="1"/>
  <c r="M127"/>
  <c r="O127" s="1"/>
  <c r="V127"/>
  <c r="X127" s="1"/>
  <c r="P127"/>
  <c r="R127" s="1"/>
  <c r="L127"/>
  <c r="I112" i="17"/>
  <c r="J111"/>
  <c r="Y110"/>
  <c r="AA110" s="1"/>
  <c r="S110"/>
  <c r="U110" s="1"/>
  <c r="M110"/>
  <c r="O110" s="1"/>
  <c r="V110"/>
  <c r="X110" s="1"/>
  <c r="L110"/>
  <c r="P110"/>
  <c r="R110" s="1"/>
  <c r="V110" i="16"/>
  <c r="X110" s="1"/>
  <c r="P110"/>
  <c r="R110" s="1"/>
  <c r="L110"/>
  <c r="S110"/>
  <c r="U110" s="1"/>
  <c r="Y110"/>
  <c r="AA110" s="1"/>
  <c r="M110"/>
  <c r="O110" s="1"/>
  <c r="J111"/>
  <c r="I112"/>
  <c r="V89" i="9"/>
  <c r="X89" s="1"/>
  <c r="L89"/>
  <c r="S89"/>
  <c r="U89" s="1"/>
  <c r="P89"/>
  <c r="R89" s="1"/>
  <c r="M89"/>
  <c r="J90"/>
  <c r="Y90" s="1"/>
  <c r="O88"/>
  <c r="AA88"/>
  <c r="I126" i="19" l="1"/>
  <c r="J125"/>
  <c r="M124"/>
  <c r="O124" s="1"/>
  <c r="P124"/>
  <c r="R124" s="1"/>
  <c r="Y124"/>
  <c r="AA124" s="1"/>
  <c r="S124"/>
  <c r="U124" s="1"/>
  <c r="V124"/>
  <c r="X124" s="1"/>
  <c r="L124"/>
  <c r="V128" i="20"/>
  <c r="X128" s="1"/>
  <c r="P128"/>
  <c r="R128" s="1"/>
  <c r="L128"/>
  <c r="S128"/>
  <c r="U128" s="1"/>
  <c r="Y128"/>
  <c r="AA128" s="1"/>
  <c r="M128"/>
  <c r="O128" s="1"/>
  <c r="J129"/>
  <c r="I130"/>
  <c r="J130" s="1"/>
  <c r="V111" i="17"/>
  <c r="X111" s="1"/>
  <c r="P111"/>
  <c r="R111" s="1"/>
  <c r="L111"/>
  <c r="S111"/>
  <c r="U111" s="1"/>
  <c r="M111"/>
  <c r="O111" s="1"/>
  <c r="Y111"/>
  <c r="AA111" s="1"/>
  <c r="J112"/>
  <c r="I113"/>
  <c r="I113" i="16"/>
  <c r="J112"/>
  <c r="Y111"/>
  <c r="AA111" s="1"/>
  <c r="S111"/>
  <c r="U111" s="1"/>
  <c r="M111"/>
  <c r="O111" s="1"/>
  <c r="V111"/>
  <c r="X111" s="1"/>
  <c r="L111"/>
  <c r="P111"/>
  <c r="R111" s="1"/>
  <c r="J91" i="9"/>
  <c r="Y91" s="1"/>
  <c r="M90"/>
  <c r="S90"/>
  <c r="U90" s="1"/>
  <c r="V90"/>
  <c r="X90" s="1"/>
  <c r="P90"/>
  <c r="R90" s="1"/>
  <c r="L90"/>
  <c r="AA89"/>
  <c r="O89"/>
  <c r="V125" i="19" l="1"/>
  <c r="X125" s="1"/>
  <c r="M125"/>
  <c r="O125" s="1"/>
  <c r="P125"/>
  <c r="R125" s="1"/>
  <c r="S125"/>
  <c r="U125" s="1"/>
  <c r="Y125"/>
  <c r="AA125" s="1"/>
  <c r="L125"/>
  <c r="J126"/>
  <c r="I127"/>
  <c r="V130" i="20"/>
  <c r="X130" s="1"/>
  <c r="P130"/>
  <c r="R130" s="1"/>
  <c r="L130"/>
  <c r="S130"/>
  <c r="U130" s="1"/>
  <c r="M130"/>
  <c r="O130" s="1"/>
  <c r="Y130"/>
  <c r="AA130" s="1"/>
  <c r="Y129"/>
  <c r="AA129" s="1"/>
  <c r="S129"/>
  <c r="U129" s="1"/>
  <c r="M129"/>
  <c r="O129" s="1"/>
  <c r="V129"/>
  <c r="X129" s="1"/>
  <c r="L129"/>
  <c r="P129"/>
  <c r="R129" s="1"/>
  <c r="I114" i="17"/>
  <c r="J113"/>
  <c r="Y112"/>
  <c r="AA112" s="1"/>
  <c r="S112"/>
  <c r="U112" s="1"/>
  <c r="M112"/>
  <c r="O112" s="1"/>
  <c r="V112"/>
  <c r="X112" s="1"/>
  <c r="P112"/>
  <c r="R112" s="1"/>
  <c r="L112"/>
  <c r="V112" i="16"/>
  <c r="X112" s="1"/>
  <c r="P112"/>
  <c r="R112" s="1"/>
  <c r="L112"/>
  <c r="S112"/>
  <c r="U112" s="1"/>
  <c r="M112"/>
  <c r="O112" s="1"/>
  <c r="Y112"/>
  <c r="AA112" s="1"/>
  <c r="J113"/>
  <c r="I114"/>
  <c r="Y92" i="9"/>
  <c r="AA90"/>
  <c r="O90"/>
  <c r="P91"/>
  <c r="R91" s="1"/>
  <c r="M91"/>
  <c r="S91"/>
  <c r="U91" s="1"/>
  <c r="V91"/>
  <c r="X91" s="1"/>
  <c r="L91"/>
  <c r="J127" i="19" l="1"/>
  <c r="I128"/>
  <c r="L126"/>
  <c r="P126"/>
  <c r="R126" s="1"/>
  <c r="Y126"/>
  <c r="AA126" s="1"/>
  <c r="S126"/>
  <c r="U126" s="1"/>
  <c r="V126"/>
  <c r="X126" s="1"/>
  <c r="M126"/>
  <c r="O126" s="1"/>
  <c r="V113" i="17"/>
  <c r="X113" s="1"/>
  <c r="P113"/>
  <c r="R113" s="1"/>
  <c r="L113"/>
  <c r="S113"/>
  <c r="U113" s="1"/>
  <c r="Y113"/>
  <c r="AA113" s="1"/>
  <c r="M113"/>
  <c r="O113" s="1"/>
  <c r="J114"/>
  <c r="I115"/>
  <c r="I115" i="16"/>
  <c r="J114"/>
  <c r="Y113"/>
  <c r="AA113" s="1"/>
  <c r="S113"/>
  <c r="U113" s="1"/>
  <c r="M113"/>
  <c r="O113" s="1"/>
  <c r="V113"/>
  <c r="X113" s="1"/>
  <c r="P113"/>
  <c r="R113" s="1"/>
  <c r="L113"/>
  <c r="AA91" i="9"/>
  <c r="O91"/>
  <c r="Y93"/>
  <c r="P92"/>
  <c r="R92" s="1"/>
  <c r="S92"/>
  <c r="U92" s="1"/>
  <c r="M92"/>
  <c r="V92"/>
  <c r="X92" s="1"/>
  <c r="L92"/>
  <c r="I129" i="19" l="1"/>
  <c r="J128"/>
  <c r="P127"/>
  <c r="R127" s="1"/>
  <c r="S127"/>
  <c r="U127" s="1"/>
  <c r="M127"/>
  <c r="O127" s="1"/>
  <c r="V127"/>
  <c r="X127" s="1"/>
  <c r="L127"/>
  <c r="Y127"/>
  <c r="AA127" s="1"/>
  <c r="I116" i="17"/>
  <c r="J115"/>
  <c r="Y114"/>
  <c r="AA114" s="1"/>
  <c r="S114"/>
  <c r="U114" s="1"/>
  <c r="M114"/>
  <c r="O114" s="1"/>
  <c r="V114"/>
  <c r="X114" s="1"/>
  <c r="L114"/>
  <c r="P114"/>
  <c r="R114" s="1"/>
  <c r="V114" i="16"/>
  <c r="X114" s="1"/>
  <c r="P114"/>
  <c r="R114" s="1"/>
  <c r="L114"/>
  <c r="S114"/>
  <c r="U114" s="1"/>
  <c r="Y114"/>
  <c r="AA114" s="1"/>
  <c r="M114"/>
  <c r="O114" s="1"/>
  <c r="J115"/>
  <c r="I116"/>
  <c r="J107" i="9"/>
  <c r="S107" s="1"/>
  <c r="U107" s="1"/>
  <c r="Y94"/>
  <c r="O92"/>
  <c r="AA92"/>
  <c r="P93"/>
  <c r="R93" s="1"/>
  <c r="L93"/>
  <c r="S93"/>
  <c r="U93" s="1"/>
  <c r="V93"/>
  <c r="X93" s="1"/>
  <c r="M93"/>
  <c r="J129" i="19" l="1"/>
  <c r="I130"/>
  <c r="J130" s="1"/>
  <c r="V128"/>
  <c r="X128" s="1"/>
  <c r="L128"/>
  <c r="M128"/>
  <c r="O128" s="1"/>
  <c r="P128"/>
  <c r="R128" s="1"/>
  <c r="Y128"/>
  <c r="AA128" s="1"/>
  <c r="S128"/>
  <c r="U128" s="1"/>
  <c r="V115" i="17"/>
  <c r="X115" s="1"/>
  <c r="P115"/>
  <c r="R115" s="1"/>
  <c r="L115"/>
  <c r="S115"/>
  <c r="U115" s="1"/>
  <c r="M115"/>
  <c r="O115" s="1"/>
  <c r="Y115"/>
  <c r="AA115" s="1"/>
  <c r="J116"/>
  <c r="I117"/>
  <c r="I117" i="16"/>
  <c r="J116"/>
  <c r="Y115"/>
  <c r="AA115" s="1"/>
  <c r="S115"/>
  <c r="U115" s="1"/>
  <c r="M115"/>
  <c r="O115" s="1"/>
  <c r="V115"/>
  <c r="X115" s="1"/>
  <c r="L115"/>
  <c r="P115"/>
  <c r="R115" s="1"/>
  <c r="P107" i="9"/>
  <c r="R107" s="1"/>
  <c r="Y107"/>
  <c r="AA107" s="1"/>
  <c r="M107"/>
  <c r="O107" s="1"/>
  <c r="V107"/>
  <c r="X107" s="1"/>
  <c r="L107"/>
  <c r="AA93"/>
  <c r="O93"/>
  <c r="P94"/>
  <c r="R94" s="1"/>
  <c r="V94"/>
  <c r="X94" s="1"/>
  <c r="M94"/>
  <c r="S94"/>
  <c r="U94" s="1"/>
  <c r="L94"/>
  <c r="V130" i="19" l="1"/>
  <c r="X130" s="1"/>
  <c r="L130"/>
  <c r="M130"/>
  <c r="O130" s="1"/>
  <c r="P130"/>
  <c r="R130" s="1"/>
  <c r="Y130"/>
  <c r="AA130" s="1"/>
  <c r="S130"/>
  <c r="U130" s="1"/>
  <c r="V129"/>
  <c r="X129" s="1"/>
  <c r="L129"/>
  <c r="M129"/>
  <c r="O129" s="1"/>
  <c r="P129"/>
  <c r="R129" s="1"/>
  <c r="S129"/>
  <c r="U129" s="1"/>
  <c r="Y129"/>
  <c r="AA129" s="1"/>
  <c r="J117" i="17"/>
  <c r="I118"/>
  <c r="Y116"/>
  <c r="AA116" s="1"/>
  <c r="S116"/>
  <c r="U116" s="1"/>
  <c r="M116"/>
  <c r="O116" s="1"/>
  <c r="V116"/>
  <c r="X116" s="1"/>
  <c r="P116"/>
  <c r="R116" s="1"/>
  <c r="L116"/>
  <c r="V116" i="16"/>
  <c r="X116" s="1"/>
  <c r="P116"/>
  <c r="R116" s="1"/>
  <c r="L116"/>
  <c r="S116"/>
  <c r="U116" s="1"/>
  <c r="M116"/>
  <c r="O116" s="1"/>
  <c r="Y116"/>
  <c r="AA116" s="1"/>
  <c r="J117"/>
  <c r="I118"/>
  <c r="J108" i="9"/>
  <c r="Y108" s="1"/>
  <c r="AA94"/>
  <c r="O94"/>
  <c r="J118" i="17" l="1"/>
  <c r="I119"/>
  <c r="V117"/>
  <c r="X117" s="1"/>
  <c r="P117"/>
  <c r="R117" s="1"/>
  <c r="L117"/>
  <c r="S117"/>
  <c r="U117" s="1"/>
  <c r="Y117"/>
  <c r="AA117" s="1"/>
  <c r="M117"/>
  <c r="O117" s="1"/>
  <c r="I119" i="16"/>
  <c r="J118"/>
  <c r="Y117"/>
  <c r="AA117" s="1"/>
  <c r="S117"/>
  <c r="U117" s="1"/>
  <c r="M117"/>
  <c r="O117" s="1"/>
  <c r="V117"/>
  <c r="X117" s="1"/>
  <c r="P117"/>
  <c r="R117" s="1"/>
  <c r="L117"/>
  <c r="J109" i="9"/>
  <c r="Y109" s="1"/>
  <c r="L108"/>
  <c r="V108"/>
  <c r="X108" s="1"/>
  <c r="S108"/>
  <c r="U108" s="1"/>
  <c r="M108"/>
  <c r="P108"/>
  <c r="R108" s="1"/>
  <c r="J119" i="17" l="1"/>
  <c r="I120"/>
  <c r="V118"/>
  <c r="X118" s="1"/>
  <c r="P118"/>
  <c r="R118" s="1"/>
  <c r="L118"/>
  <c r="Y118"/>
  <c r="AA118" s="1"/>
  <c r="M118"/>
  <c r="O118" s="1"/>
  <c r="S118"/>
  <c r="U118" s="1"/>
  <c r="V118" i="16"/>
  <c r="X118" s="1"/>
  <c r="P118"/>
  <c r="R118" s="1"/>
  <c r="L118"/>
  <c r="S118"/>
  <c r="U118" s="1"/>
  <c r="Y118"/>
  <c r="AA118" s="1"/>
  <c r="M118"/>
  <c r="O118" s="1"/>
  <c r="J119"/>
  <c r="I120"/>
  <c r="O108" i="9"/>
  <c r="AA108"/>
  <c r="J110"/>
  <c r="Y110" s="1"/>
  <c r="P109"/>
  <c r="R109" s="1"/>
  <c r="S109"/>
  <c r="U109" s="1"/>
  <c r="M109"/>
  <c r="V109"/>
  <c r="X109" s="1"/>
  <c r="L109"/>
  <c r="J120" i="17" l="1"/>
  <c r="I121"/>
  <c r="V119"/>
  <c r="X119" s="1"/>
  <c r="P119"/>
  <c r="R119" s="1"/>
  <c r="L119"/>
  <c r="Y119"/>
  <c r="AA119" s="1"/>
  <c r="M119"/>
  <c r="O119" s="1"/>
  <c r="S119"/>
  <c r="U119" s="1"/>
  <c r="I121" i="16"/>
  <c r="J120"/>
  <c r="Y119"/>
  <c r="AA119" s="1"/>
  <c r="S119"/>
  <c r="U119" s="1"/>
  <c r="M119"/>
  <c r="O119" s="1"/>
  <c r="V119"/>
  <c r="X119" s="1"/>
  <c r="L119"/>
  <c r="P119"/>
  <c r="R119" s="1"/>
  <c r="J111" i="9"/>
  <c r="Y111" s="1"/>
  <c r="O109"/>
  <c r="AA109"/>
  <c r="L110"/>
  <c r="S110"/>
  <c r="U110" s="1"/>
  <c r="M110"/>
  <c r="P110"/>
  <c r="R110" s="1"/>
  <c r="V110"/>
  <c r="X110" s="1"/>
  <c r="I122" i="17" l="1"/>
  <c r="J121"/>
  <c r="V120"/>
  <c r="X120" s="1"/>
  <c r="P120"/>
  <c r="R120" s="1"/>
  <c r="L120"/>
  <c r="Y120"/>
  <c r="AA120" s="1"/>
  <c r="M120"/>
  <c r="O120" s="1"/>
  <c r="S120"/>
  <c r="U120" s="1"/>
  <c r="V120" i="16"/>
  <c r="X120" s="1"/>
  <c r="P120"/>
  <c r="R120" s="1"/>
  <c r="L120"/>
  <c r="S120"/>
  <c r="U120" s="1"/>
  <c r="M120"/>
  <c r="O120" s="1"/>
  <c r="Y120"/>
  <c r="AA120" s="1"/>
  <c r="J121"/>
  <c r="I122"/>
  <c r="J112" i="9"/>
  <c r="Y112" s="1"/>
  <c r="AA110"/>
  <c r="O110"/>
  <c r="L111"/>
  <c r="V111"/>
  <c r="X111" s="1"/>
  <c r="S111"/>
  <c r="U111" s="1"/>
  <c r="P111"/>
  <c r="R111" s="1"/>
  <c r="M111"/>
  <c r="Y121" i="17" l="1"/>
  <c r="AA121" s="1"/>
  <c r="V121"/>
  <c r="X121" s="1"/>
  <c r="P121"/>
  <c r="R121" s="1"/>
  <c r="L121"/>
  <c r="M121"/>
  <c r="O121" s="1"/>
  <c r="S121"/>
  <c r="U121" s="1"/>
  <c r="I123"/>
  <c r="J123" s="1"/>
  <c r="J122"/>
  <c r="I123" i="16"/>
  <c r="J122"/>
  <c r="Y121"/>
  <c r="AA121" s="1"/>
  <c r="S121"/>
  <c r="U121" s="1"/>
  <c r="V121"/>
  <c r="X121" s="1"/>
  <c r="M121"/>
  <c r="O121" s="1"/>
  <c r="P121"/>
  <c r="R121" s="1"/>
  <c r="L121"/>
  <c r="L112" i="9"/>
  <c r="M112"/>
  <c r="S112"/>
  <c r="U112" s="1"/>
  <c r="P112"/>
  <c r="R112" s="1"/>
  <c r="V112"/>
  <c r="X112" s="1"/>
  <c r="O111"/>
  <c r="AA111"/>
  <c r="J113"/>
  <c r="Y113" s="1"/>
  <c r="Y122" i="17" l="1"/>
  <c r="AA122" s="1"/>
  <c r="S122"/>
  <c r="U122" s="1"/>
  <c r="M122"/>
  <c r="O122" s="1"/>
  <c r="V122"/>
  <c r="X122" s="1"/>
  <c r="P122"/>
  <c r="R122" s="1"/>
  <c r="L122"/>
  <c r="I124"/>
  <c r="V122" i="16"/>
  <c r="X122" s="1"/>
  <c r="P122"/>
  <c r="R122" s="1"/>
  <c r="L122"/>
  <c r="S122"/>
  <c r="U122" s="1"/>
  <c r="M122"/>
  <c r="O122" s="1"/>
  <c r="Y122"/>
  <c r="AA122" s="1"/>
  <c r="J123"/>
  <c r="I124"/>
  <c r="V113" i="9"/>
  <c r="X113" s="1"/>
  <c r="S113"/>
  <c r="U113" s="1"/>
  <c r="M113"/>
  <c r="L113"/>
  <c r="P113"/>
  <c r="R113" s="1"/>
  <c r="O112"/>
  <c r="AA112"/>
  <c r="J114"/>
  <c r="Y114" s="1"/>
  <c r="Y123" i="17" l="1"/>
  <c r="AA123" s="1"/>
  <c r="S123"/>
  <c r="U123" s="1"/>
  <c r="M123"/>
  <c r="O123" s="1"/>
  <c r="P123"/>
  <c r="R123" s="1"/>
  <c r="L123"/>
  <c r="V123"/>
  <c r="X123" s="1"/>
  <c r="I125"/>
  <c r="J125" s="1"/>
  <c r="J124"/>
  <c r="I125" i="16"/>
  <c r="J124"/>
  <c r="Y123"/>
  <c r="AA123" s="1"/>
  <c r="S123"/>
  <c r="U123" s="1"/>
  <c r="M123"/>
  <c r="O123" s="1"/>
  <c r="V123"/>
  <c r="X123" s="1"/>
  <c r="P123"/>
  <c r="R123" s="1"/>
  <c r="L123"/>
  <c r="J115" i="9"/>
  <c r="Y115" s="1"/>
  <c r="V114"/>
  <c r="X114" s="1"/>
  <c r="M114"/>
  <c r="L114"/>
  <c r="S114"/>
  <c r="U114" s="1"/>
  <c r="P114"/>
  <c r="R114" s="1"/>
  <c r="AA113"/>
  <c r="O113"/>
  <c r="Y124" i="17" l="1"/>
  <c r="AA124" s="1"/>
  <c r="S124"/>
  <c r="U124" s="1"/>
  <c r="M124"/>
  <c r="O124" s="1"/>
  <c r="V124"/>
  <c r="X124" s="1"/>
  <c r="P124"/>
  <c r="R124" s="1"/>
  <c r="L124"/>
  <c r="I126"/>
  <c r="V124" i="16"/>
  <c r="X124" s="1"/>
  <c r="P124"/>
  <c r="R124" s="1"/>
  <c r="L124"/>
  <c r="S124"/>
  <c r="U124" s="1"/>
  <c r="Y124"/>
  <c r="AA124" s="1"/>
  <c r="M124"/>
  <c r="O124" s="1"/>
  <c r="J125"/>
  <c r="I126"/>
  <c r="O114" i="9"/>
  <c r="AA114"/>
  <c r="V115"/>
  <c r="X115" s="1"/>
  <c r="M115"/>
  <c r="S115"/>
  <c r="U115" s="1"/>
  <c r="P115"/>
  <c r="R115" s="1"/>
  <c r="L115"/>
  <c r="J116"/>
  <c r="Y116" s="1"/>
  <c r="Y125" i="17" l="1"/>
  <c r="AA125" s="1"/>
  <c r="S125"/>
  <c r="U125" s="1"/>
  <c r="M125"/>
  <c r="O125" s="1"/>
  <c r="P125"/>
  <c r="R125" s="1"/>
  <c r="L125"/>
  <c r="V125"/>
  <c r="X125" s="1"/>
  <c r="I127"/>
  <c r="J127" s="1"/>
  <c r="J126"/>
  <c r="I127" i="16"/>
  <c r="J126"/>
  <c r="Y125"/>
  <c r="AA125" s="1"/>
  <c r="S125"/>
  <c r="U125" s="1"/>
  <c r="M125"/>
  <c r="O125" s="1"/>
  <c r="V125"/>
  <c r="X125" s="1"/>
  <c r="L125"/>
  <c r="P125"/>
  <c r="R125" s="1"/>
  <c r="S116" i="9"/>
  <c r="U116" s="1"/>
  <c r="L116"/>
  <c r="V116"/>
  <c r="X116" s="1"/>
  <c r="P116"/>
  <c r="R116" s="1"/>
  <c r="M116"/>
  <c r="O115"/>
  <c r="AA115"/>
  <c r="J117"/>
  <c r="Y117" s="1"/>
  <c r="Y126" i="17" l="1"/>
  <c r="AA126" s="1"/>
  <c r="S126"/>
  <c r="U126" s="1"/>
  <c r="M126"/>
  <c r="O126" s="1"/>
  <c r="V126"/>
  <c r="X126" s="1"/>
  <c r="P126"/>
  <c r="R126" s="1"/>
  <c r="L126"/>
  <c r="I128"/>
  <c r="V126" i="16"/>
  <c r="X126" s="1"/>
  <c r="P126"/>
  <c r="R126" s="1"/>
  <c r="L126"/>
  <c r="S126"/>
  <c r="U126" s="1"/>
  <c r="M126"/>
  <c r="O126" s="1"/>
  <c r="Y126"/>
  <c r="AA126" s="1"/>
  <c r="J127"/>
  <c r="I128"/>
  <c r="Y118" i="9"/>
  <c r="I119"/>
  <c r="J119" s="1"/>
  <c r="M117"/>
  <c r="V117"/>
  <c r="X117" s="1"/>
  <c r="L117"/>
  <c r="S117"/>
  <c r="U117" s="1"/>
  <c r="P117"/>
  <c r="R117" s="1"/>
  <c r="L118"/>
  <c r="P118"/>
  <c r="R118" s="1"/>
  <c r="V118"/>
  <c r="X118" s="1"/>
  <c r="M118"/>
  <c r="S118"/>
  <c r="U118" s="1"/>
  <c r="AA116"/>
  <c r="O116"/>
  <c r="Y127" i="17" l="1"/>
  <c r="AA127" s="1"/>
  <c r="S127"/>
  <c r="U127" s="1"/>
  <c r="M127"/>
  <c r="O127" s="1"/>
  <c r="P127"/>
  <c r="R127" s="1"/>
  <c r="L127"/>
  <c r="V127"/>
  <c r="X127" s="1"/>
  <c r="I129"/>
  <c r="J129" s="1"/>
  <c r="J128"/>
  <c r="I129" i="16"/>
  <c r="J128"/>
  <c r="Y127"/>
  <c r="AA127" s="1"/>
  <c r="S127"/>
  <c r="U127" s="1"/>
  <c r="M127"/>
  <c r="O127" s="1"/>
  <c r="V127"/>
  <c r="X127" s="1"/>
  <c r="P127"/>
  <c r="R127" s="1"/>
  <c r="L127"/>
  <c r="I120" i="9"/>
  <c r="J120" s="1"/>
  <c r="AA118"/>
  <c r="O118"/>
  <c r="AA117"/>
  <c r="O117"/>
  <c r="Y128" i="17" l="1"/>
  <c r="AA128" s="1"/>
  <c r="S128"/>
  <c r="U128" s="1"/>
  <c r="M128"/>
  <c r="O128" s="1"/>
  <c r="V128"/>
  <c r="X128" s="1"/>
  <c r="P128"/>
  <c r="R128" s="1"/>
  <c r="L128"/>
  <c r="I130"/>
  <c r="J130" s="1"/>
  <c r="V128" i="16"/>
  <c r="X128" s="1"/>
  <c r="P128"/>
  <c r="R128" s="1"/>
  <c r="L128"/>
  <c r="S128"/>
  <c r="U128" s="1"/>
  <c r="Y128"/>
  <c r="AA128" s="1"/>
  <c r="M128"/>
  <c r="O128" s="1"/>
  <c r="J129"/>
  <c r="I130"/>
  <c r="J130" s="1"/>
  <c r="I121" i="9"/>
  <c r="J121" s="1"/>
  <c r="Y129" i="17" l="1"/>
  <c r="AA129" s="1"/>
  <c r="S129"/>
  <c r="U129" s="1"/>
  <c r="M129"/>
  <c r="O129" s="1"/>
  <c r="P129"/>
  <c r="R129" s="1"/>
  <c r="L129"/>
  <c r="V129"/>
  <c r="X129" s="1"/>
  <c r="V130"/>
  <c r="X130" s="1"/>
  <c r="P130"/>
  <c r="R130" s="1"/>
  <c r="L130"/>
  <c r="Y130"/>
  <c r="AA130" s="1"/>
  <c r="M130"/>
  <c r="O130" s="1"/>
  <c r="S130"/>
  <c r="U130" s="1"/>
  <c r="V130" i="16"/>
  <c r="X130" s="1"/>
  <c r="P130"/>
  <c r="R130" s="1"/>
  <c r="L130"/>
  <c r="S130"/>
  <c r="U130" s="1"/>
  <c r="M130"/>
  <c r="O130" s="1"/>
  <c r="Y130"/>
  <c r="AA130" s="1"/>
  <c r="Y129"/>
  <c r="AA129" s="1"/>
  <c r="S129"/>
  <c r="U129" s="1"/>
  <c r="M129"/>
  <c r="O129" s="1"/>
  <c r="V129"/>
  <c r="X129" s="1"/>
  <c r="L129"/>
  <c r="P129"/>
  <c r="R129" s="1"/>
  <c r="M120" i="9"/>
  <c r="O120" s="1"/>
  <c r="Y120"/>
  <c r="AA120" s="1"/>
  <c r="P120"/>
  <c r="R120" s="1"/>
  <c r="S120"/>
  <c r="U120" s="1"/>
  <c r="L120"/>
  <c r="V120"/>
  <c r="X120" s="1"/>
  <c r="I122"/>
  <c r="J122" s="1"/>
  <c r="M121" l="1"/>
  <c r="O121" s="1"/>
  <c r="Y121"/>
  <c r="AA121" s="1"/>
  <c r="P121"/>
  <c r="R121" s="1"/>
  <c r="S121"/>
  <c r="U121" s="1"/>
  <c r="L121"/>
  <c r="V121"/>
  <c r="X121" s="1"/>
  <c r="I123"/>
  <c r="J123" s="1"/>
  <c r="I124" l="1"/>
  <c r="J124" s="1"/>
  <c r="L122"/>
  <c r="V122"/>
  <c r="X122" s="1"/>
  <c r="M122"/>
  <c r="O122" s="1"/>
  <c r="P122"/>
  <c r="R122" s="1"/>
  <c r="S122"/>
  <c r="U122" s="1"/>
  <c r="Y122"/>
  <c r="AA122" s="1"/>
  <c r="L123" l="1"/>
  <c r="V123"/>
  <c r="X123" s="1"/>
  <c r="M123"/>
  <c r="O123" s="1"/>
  <c r="P123"/>
  <c r="R123" s="1"/>
  <c r="S123"/>
  <c r="U123" s="1"/>
  <c r="Y123"/>
  <c r="AA123" s="1"/>
  <c r="I125"/>
  <c r="J125" s="1"/>
  <c r="M124" l="1"/>
  <c r="O124" s="1"/>
  <c r="Y124"/>
  <c r="AA124" s="1"/>
  <c r="P124"/>
  <c r="R124" s="1"/>
  <c r="S124"/>
  <c r="U124" s="1"/>
  <c r="L124"/>
  <c r="V124"/>
  <c r="X124" s="1"/>
  <c r="I126"/>
  <c r="J126" s="1"/>
  <c r="M125" l="1"/>
  <c r="O125" s="1"/>
  <c r="Y125"/>
  <c r="AA125" s="1"/>
  <c r="P125"/>
  <c r="R125" s="1"/>
  <c r="S125"/>
  <c r="U125" s="1"/>
  <c r="L125"/>
  <c r="V125"/>
  <c r="X125" s="1"/>
  <c r="I127"/>
  <c r="J127" s="1"/>
  <c r="I128" l="1"/>
  <c r="J128" s="1"/>
  <c r="L126"/>
  <c r="V126"/>
  <c r="X126" s="1"/>
  <c r="Y126"/>
  <c r="AA126" s="1"/>
  <c r="P126"/>
  <c r="R126" s="1"/>
  <c r="M126"/>
  <c r="O126" s="1"/>
  <c r="S126"/>
  <c r="U126" s="1"/>
  <c r="L127" l="1"/>
  <c r="V127"/>
  <c r="X127" s="1"/>
  <c r="Y127"/>
  <c r="AA127" s="1"/>
  <c r="P127"/>
  <c r="R127" s="1"/>
  <c r="M127"/>
  <c r="O127" s="1"/>
  <c r="S127"/>
  <c r="U127" s="1"/>
  <c r="I129"/>
  <c r="J129" s="1"/>
  <c r="I130" l="1"/>
  <c r="J130" s="1"/>
  <c r="L128"/>
  <c r="V128"/>
  <c r="X128" s="1"/>
  <c r="S128"/>
  <c r="U128" s="1"/>
  <c r="P128"/>
  <c r="R128" s="1"/>
  <c r="M128"/>
  <c r="O128" s="1"/>
  <c r="Y128"/>
  <c r="AA128" s="1"/>
  <c r="L129" l="1"/>
  <c r="V129"/>
  <c r="X129" s="1"/>
  <c r="S129"/>
  <c r="U129" s="1"/>
  <c r="P129"/>
  <c r="R129" s="1"/>
  <c r="M129"/>
  <c r="O129" s="1"/>
  <c r="Y129"/>
  <c r="AA129" s="1"/>
  <c r="M130"/>
  <c r="O130" s="1"/>
  <c r="Y130"/>
  <c r="AA130" s="1"/>
  <c r="P130"/>
  <c r="R130" s="1"/>
  <c r="S130"/>
  <c r="U130" s="1"/>
  <c r="L130"/>
  <c r="V130"/>
  <c r="X130" s="1"/>
  <c r="S119" l="1"/>
  <c r="U119" s="1"/>
  <c r="L119"/>
  <c r="Y119"/>
  <c r="AA119" s="1"/>
  <c r="M119"/>
  <c r="O119" s="1"/>
  <c r="V119"/>
  <c r="X119" s="1"/>
  <c r="P119"/>
  <c r="R119" s="1"/>
  <c r="AA12" i="15" l="1"/>
</calcChain>
</file>

<file path=xl/sharedStrings.xml><?xml version="1.0" encoding="utf-8"?>
<sst xmlns="http://schemas.openxmlformats.org/spreadsheetml/2006/main" count="481" uniqueCount="200">
  <si>
    <t>SOMA</t>
  </si>
  <si>
    <t>CÁLCULO DE PARCELAS RETROATIVAS - ORIENTAÇÃO PARA ACORDO JUDICIAL</t>
  </si>
  <si>
    <t>Advocacia Geral da União - Procuradoria Geral Federal</t>
  </si>
  <si>
    <t>OBS: SEM CORREÇÃO E SEM JUROS</t>
  </si>
  <si>
    <t>D.I.B.</t>
  </si>
  <si>
    <t>01/01/2010 R$</t>
  </si>
  <si>
    <t>01/02/2010 R$</t>
  </si>
  <si>
    <t>01/03/2010 R$</t>
  </si>
  <si>
    <t>01/04/2010 R$</t>
  </si>
  <si>
    <t>01/05/2010 R$</t>
  </si>
  <si>
    <t>01/06/2010 R$</t>
  </si>
  <si>
    <t>01/07/2010 R$</t>
  </si>
  <si>
    <t>01/08/2010 R$</t>
  </si>
  <si>
    <t>01/09/2010 R$</t>
  </si>
  <si>
    <t>01/10/2010 R$</t>
  </si>
  <si>
    <t>01/11/2010 R$</t>
  </si>
  <si>
    <t>01/12/2010 R$</t>
  </si>
  <si>
    <t>01/01/2011 R$</t>
  </si>
  <si>
    <t>01/02/2011 R$</t>
  </si>
  <si>
    <t>01/03/2011 R$</t>
  </si>
  <si>
    <t>01/04/2011 R$</t>
  </si>
  <si>
    <t>01/05/2011 R$</t>
  </si>
  <si>
    <t>01/06/2011 R$</t>
  </si>
  <si>
    <t>01/07/2011 R$</t>
  </si>
  <si>
    <t>01/08/2011 R$</t>
  </si>
  <si>
    <t>01/09/2011 R$</t>
  </si>
  <si>
    <t>01/10/2011 R$</t>
  </si>
  <si>
    <t>01/11/2011 R$</t>
  </si>
  <si>
    <t>01/12/2011 R$</t>
  </si>
  <si>
    <t>01/01/2012 R$</t>
  </si>
  <si>
    <t>01/02/2012 R$</t>
  </si>
  <si>
    <t>01/03/2012 R$</t>
  </si>
  <si>
    <t>01/04/2012 R$</t>
  </si>
  <si>
    <t>01/05/2012 R$</t>
  </si>
  <si>
    <t>01/06/2012 R$</t>
  </si>
  <si>
    <t>01/07/2012 R$</t>
  </si>
  <si>
    <t>Valor</t>
  </si>
  <si>
    <t>Indice</t>
  </si>
  <si>
    <t xml:space="preserve">Exerc. ant. </t>
  </si>
  <si>
    <t>Soma 90%</t>
  </si>
  <si>
    <t>SOMA EXERCÍCIO ATUAL EM:</t>
  </si>
  <si>
    <t>L O A S</t>
  </si>
  <si>
    <t>Nº Parcelas</t>
  </si>
  <si>
    <t>Valor Corr.</t>
  </si>
  <si>
    <t>Juros</t>
  </si>
  <si>
    <t>Valor Juros</t>
  </si>
  <si>
    <t>Soma 80%</t>
  </si>
  <si>
    <t>Soma 70%</t>
  </si>
  <si>
    <t>Soma 60%</t>
  </si>
  <si>
    <t>01/08/2012 R$</t>
  </si>
  <si>
    <t>01/09/2012 R$</t>
  </si>
  <si>
    <t>01/10/2012 R$</t>
  </si>
  <si>
    <t>01/11/2012 R$</t>
  </si>
  <si>
    <t>01/12/2012 R$</t>
  </si>
  <si>
    <t>01/01/2013 R$</t>
  </si>
  <si>
    <t>Soma 50%</t>
  </si>
  <si>
    <t>01/02/2013 R$</t>
  </si>
  <si>
    <t>01/03/2013 R$</t>
  </si>
  <si>
    <t>01/04/2013 R$</t>
  </si>
  <si>
    <t>01/05/2013 R$</t>
  </si>
  <si>
    <t>01/06/2013 R$</t>
  </si>
  <si>
    <t>01/07/2013 R$</t>
  </si>
  <si>
    <t>01/08/2013 R$</t>
  </si>
  <si>
    <t>Exerc atual</t>
  </si>
  <si>
    <t>01/09/2013 R$</t>
  </si>
  <si>
    <t>01/10/2013 R$</t>
  </si>
  <si>
    <t>01/11/2013 R$</t>
  </si>
  <si>
    <t>01/12/2013 R$</t>
  </si>
  <si>
    <t>S A L Á R I O   M A T E R N I D A D E</t>
  </si>
  <si>
    <t>TOTAL 100%</t>
  </si>
  <si>
    <t>13º 4/12</t>
  </si>
  <si>
    <t>01/01/2014 R$</t>
  </si>
  <si>
    <t>01/02/2014 R$</t>
  </si>
  <si>
    <t>01/03/2014 R$</t>
  </si>
  <si>
    <t>01/04/2014 R$</t>
  </si>
  <si>
    <t>01/05/2014 R$</t>
  </si>
  <si>
    <t>01/06/2014 R$</t>
  </si>
  <si>
    <t>01/07/2014 R$</t>
  </si>
  <si>
    <t>01/08/2014 R$</t>
  </si>
  <si>
    <t>01/09/2014 R$</t>
  </si>
  <si>
    <t>01/10/2014 R$</t>
  </si>
  <si>
    <t>01/11/2014 R$</t>
  </si>
  <si>
    <t>Exerc Atual</t>
  </si>
  <si>
    <t>01/12/2014 R$</t>
  </si>
  <si>
    <t>01/01/2015 R$</t>
  </si>
  <si>
    <t>Obs: D.I.P. (Data Início Pgto-Adm): SEM PAGAMENTO ADM.</t>
  </si>
  <si>
    <t>01/02/2015 R$</t>
  </si>
  <si>
    <t>01/03/2015 R$</t>
  </si>
  <si>
    <t>01/04/2015 R$</t>
  </si>
  <si>
    <t>01/05/2015 R$</t>
  </si>
  <si>
    <t>01/06/2015 R$</t>
  </si>
  <si>
    <t>01/07/2015 R$</t>
  </si>
  <si>
    <t>01/08/2015 R$</t>
  </si>
  <si>
    <t>01/09/2015 R$</t>
  </si>
  <si>
    <t>01/10/2015 R$</t>
  </si>
  <si>
    <t>01/11/2015 R$</t>
  </si>
  <si>
    <t>01/12/2015 R$</t>
  </si>
  <si>
    <t>01/01/2016 R$</t>
  </si>
  <si>
    <t>01/02/2016 R$</t>
  </si>
  <si>
    <t>01/03/2016 R$</t>
  </si>
  <si>
    <t>ATUALIZADO ATÉ COMPETÊNCIA:</t>
  </si>
  <si>
    <t>Obs: D.I.P. (Data Início Pgto-Adm) em:</t>
  </si>
  <si>
    <t>01/04/2016 R$</t>
  </si>
  <si>
    <t>01/05/2016 R$</t>
  </si>
  <si>
    <t>01/06/2016 R$</t>
  </si>
  <si>
    <t>01/07/2016 R$</t>
  </si>
  <si>
    <t>01/08/2016 R$</t>
  </si>
  <si>
    <t>01/09/2016 R$</t>
  </si>
  <si>
    <t>01/10/2016 R$</t>
  </si>
  <si>
    <t>01/11/2016 R$</t>
  </si>
  <si>
    <t>01/12/2016 R$</t>
  </si>
  <si>
    <t>01/01/2017 R$</t>
  </si>
  <si>
    <t>01/02/2017 R$</t>
  </si>
  <si>
    <t>01/03/2017 R$</t>
  </si>
  <si>
    <t>01/04/2017 R$</t>
  </si>
  <si>
    <t>01/05/2017 R$</t>
  </si>
  <si>
    <t>01/06/2017 R$</t>
  </si>
  <si>
    <t>01/07/2017 R$</t>
  </si>
  <si>
    <t>01/08/2017 R$</t>
  </si>
  <si>
    <t>01/09/2017 R$</t>
  </si>
  <si>
    <t>01/10/2017 R$</t>
  </si>
  <si>
    <t>01/11/2017 R$</t>
  </si>
  <si>
    <t>100% SEM  13º</t>
  </si>
  <si>
    <t>C/ 13º</t>
  </si>
  <si>
    <t xml:space="preserve">C/ 13º </t>
  </si>
  <si>
    <t>01/12/2017 R$</t>
  </si>
  <si>
    <t>01/01/2018 R$</t>
  </si>
  <si>
    <t>01/02/2018 R$</t>
  </si>
  <si>
    <t>01/03/2018 R$</t>
  </si>
  <si>
    <t>01/04/2018 R$</t>
  </si>
  <si>
    <t>01/05/2018 R$</t>
  </si>
  <si>
    <t>Exer  atual</t>
  </si>
  <si>
    <t xml:space="preserve">Exerc ant. </t>
  </si>
  <si>
    <t>Soma 95%</t>
  </si>
  <si>
    <t>01/06/2018 R$</t>
  </si>
  <si>
    <t>01/07/2018 R$</t>
  </si>
  <si>
    <t>01/08/2018 R$</t>
  </si>
  <si>
    <t>01/09/2018 R$</t>
  </si>
  <si>
    <t>01/10/2018 R$</t>
  </si>
  <si>
    <t>01/11/2018 R$</t>
  </si>
  <si>
    <t>01/12/2018 R$</t>
  </si>
  <si>
    <t>01/01/2019 R$</t>
  </si>
  <si>
    <t>01/02/2019 R$</t>
  </si>
  <si>
    <t>01/03/2019 R$</t>
  </si>
  <si>
    <t>01/04/2019 R$</t>
  </si>
  <si>
    <t>01/05/2019 R$</t>
  </si>
  <si>
    <t>I P C A - E após 03/2015</t>
  </si>
  <si>
    <t>01/06/2019 R$</t>
  </si>
  <si>
    <t>01/07/2019 R$</t>
  </si>
  <si>
    <t>01/08/2019 R$</t>
  </si>
  <si>
    <t>01/09/2019 R$</t>
  </si>
  <si>
    <t>jrs</t>
  </si>
  <si>
    <t>01/10/2019 R$</t>
  </si>
  <si>
    <t>01/11/2019 R$</t>
  </si>
  <si>
    <t>01/12/2019 R$</t>
  </si>
  <si>
    <t>TOTAL 100% (TETO)</t>
  </si>
  <si>
    <t>ATUALIZADO ATÉ:</t>
  </si>
  <si>
    <t xml:space="preserve">Soma </t>
  </si>
  <si>
    <t>SOMA TOTAL</t>
  </si>
  <si>
    <t>TOTAL SEM LIMITE</t>
  </si>
  <si>
    <t>Com 13º Integral 1º ano-Sem teto</t>
  </si>
  <si>
    <t>100% c/13º prop(teto)</t>
  </si>
  <si>
    <t>01/01/2020 R$</t>
  </si>
  <si>
    <t>LIMITE DE ALÇADA DO JEF (TETO):</t>
  </si>
  <si>
    <t>Jrs</t>
  </si>
  <si>
    <t>Vr jrs</t>
  </si>
  <si>
    <t>Exerc ant</t>
  </si>
  <si>
    <t>ORTN/OTN/BTN até 02/91 + INPC até 12/92 + IRSM até 02/94 + URV até 06/94 + IPCR até 06/95 + INPC até 04/96 + IGPDI até 09/2006 + INPC + TR + IPCA-E após 03/2015.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</si>
  <si>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S/ JUROS</t>
    </r>
  </si>
  <si>
    <r>
      <t xml:space="preserve">OBS: CORREÇÃO IPCA-E após 03/2015 - </t>
    </r>
    <r>
      <rPr>
        <b/>
        <u/>
        <sz val="9"/>
        <color indexed="10"/>
        <rFont val="Arial"/>
        <family val="2"/>
      </rPr>
      <t>S/ JUROS</t>
    </r>
  </si>
  <si>
    <t>SOMA EXERC. ANTERIOR. EM:</t>
  </si>
  <si>
    <t>01/02/2020 R$</t>
  </si>
  <si>
    <t>13º Integral-1º ano</t>
  </si>
  <si>
    <t>01/03/2020 R$</t>
  </si>
  <si>
    <t>Procuradoria Federal Especializada-INSS -Setor de Cálculos e Pagamentos Judiciais-INSS</t>
  </si>
  <si>
    <t>01/04/2020 R$</t>
  </si>
  <si>
    <t>01/05/2020 R$</t>
  </si>
  <si>
    <t>01/06/2020 R$</t>
  </si>
  <si>
    <t>01/07/2020 R$</t>
  </si>
  <si>
    <t>01/08/2020 R$</t>
  </si>
  <si>
    <t>01/09/2020 R$</t>
  </si>
  <si>
    <t>01/10/2020 R$</t>
  </si>
  <si>
    <t>01/11/2020 R$</t>
  </si>
  <si>
    <t xml:space="preserve">OBS: CORREÇÃO IPCA-E após 03/2015 - </t>
  </si>
  <si>
    <t xml:space="preserve">S E G U R O  -  D E F E S O </t>
  </si>
  <si>
    <t>IPCA-E após 03/2015.</t>
  </si>
  <si>
    <t>01/12/2020 R$</t>
  </si>
  <si>
    <t>Sem juros</t>
  </si>
  <si>
    <t>01/01/2021 R$</t>
  </si>
  <si>
    <t>01/02/2021 R$</t>
  </si>
  <si>
    <t>CITAÇÃO: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</si>
  <si>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c/ JUROS:</t>
    </r>
  </si>
  <si>
    <t>BPC / LOAS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</si>
  <si>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c/ JUROS</t>
    </r>
  </si>
  <si>
    <t>01/03/2021 R$</t>
  </si>
  <si>
    <t>01/04/2021 R$</t>
  </si>
  <si>
    <r>
      <t>100%</t>
    </r>
    <r>
      <rPr>
        <b/>
        <sz val="7.5"/>
        <color rgb="FF00B0F0"/>
        <rFont val="Catriel"/>
      </rPr>
      <t xml:space="preserve"> </t>
    </r>
    <r>
      <rPr>
        <b/>
        <sz val="7.5"/>
        <color theme="3" tint="0.39997558519241921"/>
        <rFont val="Catriel"/>
      </rPr>
      <t>SEM  13º</t>
    </r>
  </si>
  <si>
    <t>01/05/2021 R$</t>
  </si>
  <si>
    <t>01/06/2021 R$</t>
  </si>
  <si>
    <t>01/07/2021 R$</t>
  </si>
</sst>
</file>

<file path=xl/styles.xml><?xml version="1.0" encoding="utf-8"?>
<styleSheet xmlns="http://schemas.openxmlformats.org/spreadsheetml/2006/main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(* #,##0.00_);_(* \(#,##0.00\);_(* &quot;-&quot;??_);_(@_)"/>
    <numFmt numFmtId="166" formatCode="mm/yyyy"/>
    <numFmt numFmtId="167" formatCode="0.000000000"/>
    <numFmt numFmtId="168" formatCode="_(* #,##0.0000000_);_(* \(#,##0.000000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_(* #,##0.0000_);_(* \(#,##0.0000\);_(* &quot;-&quot;??_);_(@_)"/>
    <numFmt numFmtId="172" formatCode="0.0%"/>
    <numFmt numFmtId="173" formatCode="0.00000%"/>
  </numFmts>
  <fonts count="5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name val="Aparajita"/>
      <family val="2"/>
    </font>
    <font>
      <sz val="10"/>
      <color indexed="8"/>
      <name val="Arial"/>
      <family val="2"/>
    </font>
    <font>
      <b/>
      <sz val="8"/>
      <name val="Courier New"/>
      <family val="3"/>
    </font>
    <font>
      <b/>
      <sz val="7.5"/>
      <name val="Catriel"/>
    </font>
    <font>
      <sz val="6"/>
      <name val="Eras Light ITC"/>
      <family val="2"/>
    </font>
    <font>
      <b/>
      <sz val="6"/>
      <name val="Eras Light ITC"/>
      <family val="2"/>
    </font>
    <font>
      <b/>
      <sz val="6"/>
      <color indexed="10"/>
      <name val="Eras Light ITC"/>
      <family val="2"/>
    </font>
    <font>
      <sz val="9"/>
      <color indexed="10"/>
      <name val="Arial"/>
      <family val="2"/>
    </font>
    <font>
      <sz val="6"/>
      <color indexed="10"/>
      <name val="Eras Light ITC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6"/>
      <color indexed="8"/>
      <name val="Eras Light ITC"/>
      <family val="2"/>
    </font>
    <font>
      <sz val="6"/>
      <color indexed="8"/>
      <name val="Catriel"/>
    </font>
    <font>
      <sz val="6"/>
      <name val="Catriel"/>
    </font>
    <font>
      <sz val="7"/>
      <name val="Catriel"/>
    </font>
    <font>
      <b/>
      <sz val="6"/>
      <name val="Catriel"/>
    </font>
    <font>
      <b/>
      <u/>
      <sz val="9"/>
      <color indexed="10"/>
      <name val="Arial"/>
      <family val="2"/>
    </font>
    <font>
      <b/>
      <sz val="7"/>
      <name val="Catriel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6"/>
      <color rgb="FF000000"/>
      <name val="Catriel"/>
    </font>
    <font>
      <strike/>
      <sz val="6"/>
      <color theme="1" tint="0.499984740745262"/>
      <name val="Catriel"/>
    </font>
    <font>
      <sz val="10"/>
      <color rgb="FFC00000"/>
      <name val="Aparajita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Eras Light ITC"/>
      <family val="2"/>
    </font>
    <font>
      <b/>
      <sz val="9"/>
      <color rgb="FFC00000"/>
      <name val="Arial"/>
      <family val="2"/>
    </font>
    <font>
      <b/>
      <sz val="8"/>
      <color theme="1"/>
      <name val="Courier New"/>
      <family val="3"/>
    </font>
    <font>
      <sz val="6"/>
      <color theme="1"/>
      <name val="Catriel"/>
    </font>
    <font>
      <b/>
      <sz val="7"/>
      <name val="Courier New"/>
      <family val="3"/>
    </font>
    <font>
      <b/>
      <sz val="11"/>
      <color rgb="FFFF0000"/>
      <name val="Arial"/>
      <family val="2"/>
    </font>
    <font>
      <b/>
      <sz val="11"/>
      <color theme="2"/>
      <name val="Arial"/>
      <family val="2"/>
    </font>
    <font>
      <b/>
      <sz val="6"/>
      <color indexed="8"/>
      <name val="Catriel"/>
    </font>
    <font>
      <b/>
      <sz val="6"/>
      <color rgb="FFFF0000"/>
      <name val="Catriel"/>
    </font>
    <font>
      <b/>
      <sz val="6"/>
      <color theme="3" tint="0.59999389629810485"/>
      <name val="Catriel"/>
    </font>
    <font>
      <b/>
      <sz val="6"/>
      <name val="Courier New"/>
      <family val="3"/>
    </font>
    <font>
      <b/>
      <sz val="7.5"/>
      <color rgb="FFFF0000"/>
      <name val="Catriel"/>
    </font>
    <font>
      <strike/>
      <sz val="6"/>
      <name val="Catriel"/>
    </font>
    <font>
      <strike/>
      <sz val="6"/>
      <color theme="1"/>
      <name val="Catriel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.5"/>
      <color theme="3" tint="0.39997558519241921"/>
      <name val="Catriel"/>
    </font>
    <font>
      <b/>
      <sz val="7.5"/>
      <color rgb="FF00B0F0"/>
      <name val="Catrie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10" fontId="10" fillId="0" borderId="0" xfId="0" applyNumberFormat="1" applyFont="1"/>
    <xf numFmtId="167" fontId="10" fillId="0" borderId="0" xfId="0" applyNumberFormat="1" applyFont="1"/>
    <xf numFmtId="165" fontId="10" fillId="0" borderId="0" xfId="4" applyFont="1"/>
    <xf numFmtId="165" fontId="10" fillId="0" borderId="0" xfId="0" applyNumberFormat="1" applyFont="1"/>
    <xf numFmtId="4" fontId="9" fillId="0" borderId="0" xfId="0" applyNumberFormat="1" applyFont="1"/>
    <xf numFmtId="4" fontId="10" fillId="0" borderId="0" xfId="0" applyNumberFormat="1" applyFont="1"/>
    <xf numFmtId="0" fontId="10" fillId="0" borderId="0" xfId="0" applyFont="1" applyBorder="1"/>
    <xf numFmtId="10" fontId="9" fillId="0" borderId="0" xfId="0" applyNumberFormat="1" applyFont="1"/>
    <xf numFmtId="0" fontId="30" fillId="0" borderId="0" xfId="0" applyFont="1"/>
    <xf numFmtId="10" fontId="30" fillId="0" borderId="0" xfId="0" applyNumberFormat="1" applyFont="1"/>
    <xf numFmtId="4" fontId="30" fillId="0" borderId="0" xfId="0" applyNumberFormat="1" applyFont="1"/>
    <xf numFmtId="0" fontId="3" fillId="3" borderId="0" xfId="0" applyFont="1" applyFill="1"/>
    <xf numFmtId="0" fontId="30" fillId="0" borderId="0" xfId="0" applyFont="1" applyAlignment="1">
      <alignment vertical="center"/>
    </xf>
    <xf numFmtId="10" fontId="30" fillId="0" borderId="0" xfId="0" applyNumberFormat="1" applyFont="1" applyAlignment="1">
      <alignment vertical="center"/>
    </xf>
    <xf numFmtId="0" fontId="1" fillId="0" borderId="0" xfId="0" applyFont="1"/>
    <xf numFmtId="0" fontId="12" fillId="0" borderId="0" xfId="0" applyFont="1"/>
    <xf numFmtId="165" fontId="12" fillId="0" borderId="0" xfId="4" applyFont="1" applyFill="1" applyBorder="1"/>
    <xf numFmtId="0" fontId="13" fillId="0" borderId="0" xfId="0" applyFont="1" applyBorder="1"/>
    <xf numFmtId="0" fontId="31" fillId="0" borderId="0" xfId="0" applyFont="1" applyAlignment="1">
      <alignment vertical="center"/>
    </xf>
    <xf numFmtId="0" fontId="31" fillId="0" borderId="0" xfId="0" applyFont="1"/>
    <xf numFmtId="0" fontId="0" fillId="4" borderId="0" xfId="0" applyFill="1"/>
    <xf numFmtId="0" fontId="16" fillId="0" borderId="0" xfId="0" applyFont="1"/>
    <xf numFmtId="4" fontId="18" fillId="0" borderId="0" xfId="0" applyNumberFormat="1" applyFont="1"/>
    <xf numFmtId="0" fontId="21" fillId="0" borderId="0" xfId="0" applyFont="1"/>
    <xf numFmtId="9" fontId="14" fillId="0" borderId="1" xfId="0" applyNumberFormat="1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0" fontId="30" fillId="4" borderId="0" xfId="0" applyFont="1" applyFill="1"/>
    <xf numFmtId="10" fontId="30" fillId="4" borderId="0" xfId="0" applyNumberFormat="1" applyFont="1" applyFill="1"/>
    <xf numFmtId="4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7" fillId="0" borderId="0" xfId="0" applyFont="1"/>
    <xf numFmtId="4" fontId="20" fillId="0" borderId="0" xfId="0" applyNumberFormat="1" applyFont="1" applyAlignment="1"/>
    <xf numFmtId="0" fontId="3" fillId="5" borderId="0" xfId="0" applyFont="1" applyFill="1"/>
    <xf numFmtId="166" fontId="24" fillId="0" borderId="5" xfId="0" applyNumberFormat="1" applyFont="1" applyFill="1" applyBorder="1" applyAlignment="1" applyProtection="1">
      <alignment horizontal="center"/>
    </xf>
    <xf numFmtId="165" fontId="24" fillId="0" borderId="6" xfId="4" applyFont="1" applyFill="1" applyBorder="1" applyProtection="1"/>
    <xf numFmtId="10" fontId="32" fillId="0" borderId="7" xfId="0" applyNumberFormat="1" applyFont="1" applyBorder="1"/>
    <xf numFmtId="165" fontId="25" fillId="2" borderId="8" xfId="4" applyFont="1" applyFill="1" applyBorder="1"/>
    <xf numFmtId="165" fontId="25" fillId="2" borderId="9" xfId="4" applyFont="1" applyFill="1" applyBorder="1"/>
    <xf numFmtId="165" fontId="25" fillId="2" borderId="5" xfId="4" applyFont="1" applyFill="1" applyBorder="1"/>
    <xf numFmtId="165" fontId="25" fillId="2" borderId="10" xfId="4" applyFont="1" applyFill="1" applyBorder="1"/>
    <xf numFmtId="165" fontId="25" fillId="2" borderId="11" xfId="4" applyFont="1" applyFill="1" applyBorder="1"/>
    <xf numFmtId="165" fontId="25" fillId="2" borderId="12" xfId="4" applyFont="1" applyFill="1" applyBorder="1"/>
    <xf numFmtId="165" fontId="25" fillId="2" borderId="13" xfId="4" applyFont="1" applyFill="1" applyBorder="1"/>
    <xf numFmtId="166" fontId="24" fillId="4" borderId="5" xfId="0" applyNumberFormat="1" applyFont="1" applyFill="1" applyBorder="1" applyAlignment="1" applyProtection="1">
      <alignment horizontal="center"/>
    </xf>
    <xf numFmtId="165" fontId="24" fillId="4" borderId="14" xfId="4" applyFont="1" applyFill="1" applyBorder="1" applyProtection="1"/>
    <xf numFmtId="4" fontId="24" fillId="4" borderId="11" xfId="0" applyNumberFormat="1" applyFont="1" applyFill="1" applyBorder="1" applyProtection="1"/>
    <xf numFmtId="10" fontId="32" fillId="4" borderId="14" xfId="0" applyNumberFormat="1" applyFont="1" applyFill="1" applyBorder="1"/>
    <xf numFmtId="4" fontId="24" fillId="4" borderId="14" xfId="0" applyNumberFormat="1" applyFont="1" applyFill="1" applyBorder="1" applyProtection="1"/>
    <xf numFmtId="165" fontId="24" fillId="4" borderId="11" xfId="4" applyFont="1" applyFill="1" applyBorder="1" applyProtection="1"/>
    <xf numFmtId="165" fontId="33" fillId="4" borderId="15" xfId="4" applyFont="1" applyFill="1" applyBorder="1"/>
    <xf numFmtId="165" fontId="25" fillId="4" borderId="8" xfId="4" applyFont="1" applyFill="1" applyBorder="1"/>
    <xf numFmtId="165" fontId="25" fillId="4" borderId="9" xfId="4" applyFont="1" applyFill="1" applyBorder="1"/>
    <xf numFmtId="165" fontId="25" fillId="4" borderId="5" xfId="4" applyFont="1" applyFill="1" applyBorder="1"/>
    <xf numFmtId="165" fontId="25" fillId="4" borderId="10" xfId="4" applyFont="1" applyFill="1" applyBorder="1"/>
    <xf numFmtId="165" fontId="25" fillId="4" borderId="11" xfId="4" applyFont="1" applyFill="1" applyBorder="1"/>
    <xf numFmtId="165" fontId="24" fillId="0" borderId="14" xfId="4" applyFont="1" applyFill="1" applyBorder="1" applyProtection="1"/>
    <xf numFmtId="4" fontId="24" fillId="0" borderId="11" xfId="0" applyNumberFormat="1" applyFont="1" applyFill="1" applyBorder="1" applyProtection="1"/>
    <xf numFmtId="4" fontId="24" fillId="0" borderId="14" xfId="0" applyNumberFormat="1" applyFont="1" applyFill="1" applyBorder="1" applyProtection="1"/>
    <xf numFmtId="165" fontId="24" fillId="0" borderId="11" xfId="4" applyFont="1" applyFill="1" applyBorder="1" applyProtection="1"/>
    <xf numFmtId="165" fontId="33" fillId="2" borderId="15" xfId="4" applyFont="1" applyFill="1" applyBorder="1"/>
    <xf numFmtId="165" fontId="25" fillId="3" borderId="8" xfId="4" applyFont="1" applyFill="1" applyBorder="1"/>
    <xf numFmtId="165" fontId="25" fillId="3" borderId="9" xfId="4" applyFont="1" applyFill="1" applyBorder="1"/>
    <xf numFmtId="165" fontId="25" fillId="4" borderId="9" xfId="4" applyFont="1" applyFill="1" applyBorder="1" applyAlignment="1">
      <alignment horizontal="center"/>
    </xf>
    <xf numFmtId="166" fontId="24" fillId="0" borderId="16" xfId="0" applyNumberFormat="1" applyFont="1" applyFill="1" applyBorder="1" applyAlignment="1" applyProtection="1">
      <alignment horizontal="center"/>
    </xf>
    <xf numFmtId="165" fontId="24" fillId="0" borderId="17" xfId="4" applyFont="1" applyFill="1" applyBorder="1" applyProtection="1"/>
    <xf numFmtId="167" fontId="24" fillId="0" borderId="17" xfId="0" applyNumberFormat="1" applyFont="1" applyFill="1" applyBorder="1" applyProtection="1"/>
    <xf numFmtId="10" fontId="24" fillId="0" borderId="17" xfId="3" applyNumberFormat="1" applyFont="1" applyFill="1" applyBorder="1" applyProtection="1"/>
    <xf numFmtId="4" fontId="24" fillId="0" borderId="17" xfId="0" applyNumberFormat="1" applyFont="1" applyFill="1" applyBorder="1" applyProtection="1"/>
    <xf numFmtId="165" fontId="24" fillId="0" borderId="18" xfId="4" applyFont="1" applyFill="1" applyBorder="1" applyProtection="1"/>
    <xf numFmtId="165" fontId="25" fillId="0" borderId="19" xfId="4" applyFont="1" applyFill="1" applyBorder="1"/>
    <xf numFmtId="165" fontId="25" fillId="0" borderId="17" xfId="4" applyFont="1" applyFill="1" applyBorder="1"/>
    <xf numFmtId="165" fontId="25" fillId="0" borderId="18" xfId="4" applyFont="1" applyFill="1" applyBorder="1"/>
    <xf numFmtId="165" fontId="25" fillId="0" borderId="16" xfId="4" applyFont="1" applyFill="1" applyBorder="1"/>
    <xf numFmtId="165" fontId="25" fillId="0" borderId="20" xfId="4" applyFont="1" applyFill="1" applyBorder="1"/>
    <xf numFmtId="4" fontId="24" fillId="0" borderId="6" xfId="0" applyNumberFormat="1" applyFont="1" applyFill="1" applyBorder="1" applyProtection="1"/>
    <xf numFmtId="10" fontId="32" fillId="0" borderId="6" xfId="0" applyNumberFormat="1" applyFont="1" applyBorder="1"/>
    <xf numFmtId="165" fontId="24" fillId="0" borderId="21" xfId="4" applyFont="1" applyFill="1" applyBorder="1" applyProtection="1"/>
    <xf numFmtId="165" fontId="33" fillId="2" borderId="22" xfId="4" applyFont="1" applyFill="1" applyBorder="1"/>
    <xf numFmtId="10" fontId="32" fillId="0" borderId="14" xfId="0" applyNumberFormat="1" applyFont="1" applyBorder="1"/>
    <xf numFmtId="165" fontId="33" fillId="3" borderId="15" xfId="4" applyFont="1" applyFill="1" applyBorder="1"/>
    <xf numFmtId="165" fontId="27" fillId="4" borderId="23" xfId="4" applyFont="1" applyFill="1" applyBorder="1"/>
    <xf numFmtId="165" fontId="25" fillId="4" borderId="19" xfId="4" applyFont="1" applyFill="1" applyBorder="1"/>
    <xf numFmtId="165" fontId="25" fillId="4" borderId="17" xfId="4" applyFont="1" applyFill="1" applyBorder="1"/>
    <xf numFmtId="168" fontId="32" fillId="0" borderId="7" xfId="4" applyNumberFormat="1" applyFont="1" applyBorder="1"/>
    <xf numFmtId="168" fontId="32" fillId="0" borderId="6" xfId="4" applyNumberFormat="1" applyFont="1" applyBorder="1"/>
    <xf numFmtId="165" fontId="34" fillId="0" borderId="0" xfId="4" applyFont="1" applyFill="1" applyBorder="1" applyProtection="1"/>
    <xf numFmtId="165" fontId="34" fillId="0" borderId="0" xfId="4" applyFont="1" applyFill="1" applyBorder="1"/>
    <xf numFmtId="165" fontId="25" fillId="3" borderId="6" xfId="4" applyFont="1" applyFill="1" applyBorder="1"/>
    <xf numFmtId="165" fontId="25" fillId="2" borderId="6" xfId="4" applyFont="1" applyFill="1" applyBorder="1" applyAlignment="1">
      <alignment horizontal="center"/>
    </xf>
    <xf numFmtId="165" fontId="25" fillId="4" borderId="14" xfId="4" applyFont="1" applyFill="1" applyBorder="1"/>
    <xf numFmtId="165" fontId="25" fillId="4" borderId="14" xfId="4" applyFont="1" applyFill="1" applyBorder="1" applyAlignment="1">
      <alignment horizontal="center"/>
    </xf>
    <xf numFmtId="165" fontId="25" fillId="3" borderId="14" xfId="4" applyFont="1" applyFill="1" applyBorder="1"/>
    <xf numFmtId="165" fontId="25" fillId="2" borderId="14" xfId="4" applyFont="1" applyFill="1" applyBorder="1" applyAlignment="1">
      <alignment horizontal="center"/>
    </xf>
    <xf numFmtId="165" fontId="25" fillId="4" borderId="15" xfId="4" applyFont="1" applyFill="1" applyBorder="1"/>
    <xf numFmtId="165" fontId="25" fillId="2" borderId="15" xfId="4" applyFont="1" applyFill="1" applyBorder="1"/>
    <xf numFmtId="165" fontId="25" fillId="2" borderId="22" xfId="4" applyFont="1" applyFill="1" applyBorder="1"/>
    <xf numFmtId="0" fontId="11" fillId="4" borderId="0" xfId="0" applyFont="1" applyFill="1"/>
    <xf numFmtId="0" fontId="3" fillId="4" borderId="0" xfId="0" applyFont="1" applyFill="1"/>
    <xf numFmtId="17" fontId="19" fillId="4" borderId="0" xfId="0" applyNumberFormat="1" applyFont="1" applyFill="1"/>
    <xf numFmtId="0" fontId="8" fillId="5" borderId="0" xfId="0" applyFont="1" applyFill="1"/>
    <xf numFmtId="0" fontId="4" fillId="5" borderId="0" xfId="0" applyFont="1" applyFill="1"/>
    <xf numFmtId="0" fontId="8" fillId="5" borderId="0" xfId="0" applyFont="1" applyFill="1" applyAlignment="1"/>
    <xf numFmtId="0" fontId="36" fillId="3" borderId="0" xfId="0" applyFont="1" applyFill="1"/>
    <xf numFmtId="0" fontId="26" fillId="0" borderId="23" xfId="0" applyFont="1" applyBorder="1"/>
    <xf numFmtId="0" fontId="26" fillId="0" borderId="15" xfId="0" applyFont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166" fontId="24" fillId="4" borderId="14" xfId="0" applyNumberFormat="1" applyFont="1" applyFill="1" applyBorder="1" applyAlignment="1" applyProtection="1">
      <alignment horizontal="center"/>
    </xf>
    <xf numFmtId="166" fontId="24" fillId="0" borderId="14" xfId="0" applyNumberFormat="1" applyFont="1" applyFill="1" applyBorder="1" applyAlignment="1" applyProtection="1">
      <alignment horizontal="center"/>
    </xf>
    <xf numFmtId="165" fontId="25" fillId="4" borderId="18" xfId="4" applyFont="1" applyFill="1" applyBorder="1"/>
    <xf numFmtId="165" fontId="25" fillId="2" borderId="14" xfId="4" applyFont="1" applyFill="1" applyBorder="1"/>
    <xf numFmtId="165" fontId="25" fillId="2" borderId="6" xfId="4" applyFont="1" applyFill="1" applyBorder="1"/>
    <xf numFmtId="0" fontId="26" fillId="4" borderId="26" xfId="0" applyFont="1" applyFill="1" applyBorder="1" applyAlignment="1">
      <alignment horizontal="center"/>
    </xf>
    <xf numFmtId="165" fontId="25" fillId="4" borderId="23" xfId="4" applyFont="1" applyFill="1" applyBorder="1"/>
    <xf numFmtId="165" fontId="25" fillId="2" borderId="21" xfId="4" applyFont="1" applyFill="1" applyBorder="1" applyAlignment="1">
      <alignment horizontal="center"/>
    </xf>
    <xf numFmtId="165" fontId="25" fillId="4" borderId="11" xfId="4" applyFont="1" applyFill="1" applyBorder="1" applyAlignment="1">
      <alignment horizontal="center"/>
    </xf>
    <xf numFmtId="165" fontId="25" fillId="3" borderId="28" xfId="4" applyFont="1" applyFill="1" applyBorder="1"/>
    <xf numFmtId="165" fontId="25" fillId="2" borderId="11" xfId="4" applyFont="1" applyFill="1" applyBorder="1" applyAlignment="1">
      <alignment horizontal="center"/>
    </xf>
    <xf numFmtId="165" fontId="25" fillId="3" borderId="10" xfId="4" applyFont="1" applyFill="1" applyBorder="1"/>
    <xf numFmtId="165" fontId="33" fillId="2" borderId="14" xfId="4" applyFont="1" applyFill="1" applyBorder="1"/>
    <xf numFmtId="165" fontId="33" fillId="4" borderId="14" xfId="4" applyFont="1" applyFill="1" applyBorder="1"/>
    <xf numFmtId="10" fontId="32" fillId="4" borderId="6" xfId="0" applyNumberFormat="1" applyFont="1" applyFill="1" applyBorder="1"/>
    <xf numFmtId="165" fontId="33" fillId="2" borderId="6" xfId="4" applyFont="1" applyFill="1" applyBorder="1"/>
    <xf numFmtId="0" fontId="4" fillId="0" borderId="0" xfId="0" applyFont="1"/>
    <xf numFmtId="165" fontId="25" fillId="0" borderId="23" xfId="4" applyFont="1" applyFill="1" applyBorder="1"/>
    <xf numFmtId="165" fontId="25" fillId="3" borderId="11" xfId="4" applyFont="1" applyFill="1" applyBorder="1" applyAlignment="1">
      <alignment horizontal="center"/>
    </xf>
    <xf numFmtId="165" fontId="25" fillId="3" borderId="5" xfId="4" applyFont="1" applyFill="1" applyBorder="1"/>
    <xf numFmtId="165" fontId="24" fillId="0" borderId="31" xfId="4" applyFont="1" applyFill="1" applyBorder="1" applyProtection="1"/>
    <xf numFmtId="165" fontId="25" fillId="4" borderId="32" xfId="4" applyFont="1" applyFill="1" applyBorder="1"/>
    <xf numFmtId="165" fontId="25" fillId="2" borderId="22" xfId="4" applyFont="1" applyFill="1" applyBorder="1" applyAlignment="1">
      <alignment horizontal="center"/>
    </xf>
    <xf numFmtId="165" fontId="25" fillId="4" borderId="15" xfId="4" applyFont="1" applyFill="1" applyBorder="1" applyAlignment="1">
      <alignment horizontal="center"/>
    </xf>
    <xf numFmtId="165" fontId="25" fillId="2" borderId="15" xfId="4" applyFont="1" applyFill="1" applyBorder="1" applyAlignment="1">
      <alignment horizontal="center"/>
    </xf>
    <xf numFmtId="4" fontId="24" fillId="0" borderId="31" xfId="0" applyNumberFormat="1" applyFont="1" applyFill="1" applyBorder="1" applyProtection="1"/>
    <xf numFmtId="165" fontId="40" fillId="2" borderId="9" xfId="4" applyFont="1" applyFill="1" applyBorder="1"/>
    <xf numFmtId="165" fontId="40" fillId="4" borderId="9" xfId="4" applyFont="1" applyFill="1" applyBorder="1"/>
    <xf numFmtId="165" fontId="40" fillId="3" borderId="9" xfId="4" applyFont="1" applyFill="1" applyBorder="1"/>
    <xf numFmtId="165" fontId="40" fillId="4" borderId="9" xfId="4" applyFont="1" applyFill="1" applyBorder="1" applyAlignment="1">
      <alignment horizontal="center"/>
    </xf>
    <xf numFmtId="9" fontId="14" fillId="0" borderId="24" xfId="0" applyNumberFormat="1" applyFont="1" applyBorder="1" applyAlignment="1"/>
    <xf numFmtId="9" fontId="14" fillId="0" borderId="35" xfId="0" applyNumberFormat="1" applyFont="1" applyBorder="1" applyAlignment="1"/>
    <xf numFmtId="9" fontId="14" fillId="0" borderId="4" xfId="0" applyNumberFormat="1" applyFont="1" applyBorder="1" applyAlignment="1"/>
    <xf numFmtId="9" fontId="14" fillId="5" borderId="24" xfId="0" applyNumberFormat="1" applyFont="1" applyFill="1" applyBorder="1" applyAlignment="1"/>
    <xf numFmtId="9" fontId="14" fillId="5" borderId="35" xfId="0" applyNumberFormat="1" applyFont="1" applyFill="1" applyBorder="1" applyAlignment="1"/>
    <xf numFmtId="9" fontId="14" fillId="5" borderId="4" xfId="0" applyNumberFormat="1" applyFont="1" applyFill="1" applyBorder="1" applyAlignment="1"/>
    <xf numFmtId="9" fontId="14" fillId="4" borderId="24" xfId="0" applyNumberFormat="1" applyFont="1" applyFill="1" applyBorder="1" applyAlignment="1"/>
    <xf numFmtId="9" fontId="14" fillId="4" borderId="4" xfId="0" applyNumberFormat="1" applyFont="1" applyFill="1" applyBorder="1" applyAlignment="1"/>
    <xf numFmtId="4" fontId="30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24" fillId="0" borderId="12" xfId="0" applyNumberFormat="1" applyFont="1" applyFill="1" applyBorder="1" applyAlignment="1" applyProtection="1">
      <alignment horizontal="center"/>
    </xf>
    <xf numFmtId="166" fontId="24" fillId="4" borderId="16" xfId="0" applyNumberFormat="1" applyFont="1" applyFill="1" applyBorder="1" applyAlignment="1" applyProtection="1">
      <alignment horizontal="center"/>
    </xf>
    <xf numFmtId="0" fontId="26" fillId="4" borderId="37" xfId="0" applyFont="1" applyFill="1" applyBorder="1" applyAlignment="1">
      <alignment horizontal="center"/>
    </xf>
    <xf numFmtId="4" fontId="24" fillId="0" borderId="21" xfId="0" applyNumberFormat="1" applyFont="1" applyFill="1" applyBorder="1" applyProtection="1"/>
    <xf numFmtId="165" fontId="24" fillId="4" borderId="6" xfId="4" applyFont="1" applyFill="1" applyBorder="1" applyProtection="1"/>
    <xf numFmtId="165" fontId="25" fillId="2" borderId="28" xfId="4" applyFont="1" applyFill="1" applyBorder="1"/>
    <xf numFmtId="165" fontId="25" fillId="2" borderId="21" xfId="4" applyFont="1" applyFill="1" applyBorder="1"/>
    <xf numFmtId="9" fontId="41" fillId="0" borderId="4" xfId="0" applyNumberFormat="1" applyFont="1" applyBorder="1" applyAlignment="1">
      <alignment horizontal="center" vertical="center" wrapText="1"/>
    </xf>
    <xf numFmtId="17" fontId="43" fillId="7" borderId="0" xfId="0" applyNumberFormat="1" applyFont="1" applyFill="1"/>
    <xf numFmtId="165" fontId="44" fillId="3" borderId="21" xfId="4" applyFont="1" applyFill="1" applyBorder="1" applyProtection="1"/>
    <xf numFmtId="165" fontId="44" fillId="4" borderId="11" xfId="4" applyFont="1" applyFill="1" applyBorder="1" applyProtection="1"/>
    <xf numFmtId="165" fontId="46" fillId="4" borderId="11" xfId="4" applyFont="1" applyFill="1" applyBorder="1" applyProtection="1"/>
    <xf numFmtId="9" fontId="47" fillId="0" borderId="2" xfId="0" applyNumberFormat="1" applyFont="1" applyBorder="1" applyAlignment="1">
      <alignment horizontal="center" vertical="center" wrapText="1"/>
    </xf>
    <xf numFmtId="17" fontId="0" fillId="0" borderId="0" xfId="0" applyNumberFormat="1"/>
    <xf numFmtId="165" fontId="24" fillId="4" borderId="27" xfId="4" applyFont="1" applyFill="1" applyBorder="1" applyProtection="1"/>
    <xf numFmtId="4" fontId="24" fillId="0" borderId="27" xfId="0" applyNumberFormat="1" applyFont="1" applyFill="1" applyBorder="1" applyProtection="1"/>
    <xf numFmtId="10" fontId="32" fillId="4" borderId="27" xfId="0" applyNumberFormat="1" applyFont="1" applyFill="1" applyBorder="1"/>
    <xf numFmtId="165" fontId="24" fillId="0" borderId="27" xfId="4" applyFont="1" applyFill="1" applyBorder="1" applyProtection="1"/>
    <xf numFmtId="165" fontId="33" fillId="2" borderId="27" xfId="4" applyFont="1" applyFill="1" applyBorder="1"/>
    <xf numFmtId="165" fontId="25" fillId="2" borderId="27" xfId="4" applyFont="1" applyFill="1" applyBorder="1"/>
    <xf numFmtId="165" fontId="25" fillId="3" borderId="27" xfId="4" applyFont="1" applyFill="1" applyBorder="1"/>
    <xf numFmtId="165" fontId="25" fillId="2" borderId="38" xfId="4" applyFont="1" applyFill="1" applyBorder="1"/>
    <xf numFmtId="0" fontId="26" fillId="4" borderId="14" xfId="0" applyFont="1" applyFill="1" applyBorder="1" applyAlignment="1">
      <alignment horizontal="center"/>
    </xf>
    <xf numFmtId="165" fontId="40" fillId="2" borderId="14" xfId="4" applyFont="1" applyFill="1" applyBorder="1"/>
    <xf numFmtId="165" fontId="40" fillId="4" borderId="14" xfId="4" applyFont="1" applyFill="1" applyBorder="1"/>
    <xf numFmtId="165" fontId="40" fillId="3" borderId="14" xfId="4" applyFont="1" applyFill="1" applyBorder="1"/>
    <xf numFmtId="165" fontId="40" fillId="4" borderId="14" xfId="4" applyFont="1" applyFill="1" applyBorder="1" applyAlignment="1">
      <alignment horizontal="center"/>
    </xf>
    <xf numFmtId="165" fontId="25" fillId="3" borderId="23" xfId="4" applyFont="1" applyFill="1" applyBorder="1"/>
    <xf numFmtId="165" fontId="25" fillId="3" borderId="9" xfId="4" applyFont="1" applyFill="1" applyBorder="1" applyAlignment="1">
      <alignment horizontal="center"/>
    </xf>
    <xf numFmtId="165" fontId="25" fillId="3" borderId="11" xfId="4" applyFont="1" applyFill="1" applyBorder="1"/>
    <xf numFmtId="165" fontId="45" fillId="5" borderId="11" xfId="4" applyFont="1" applyFill="1" applyBorder="1" applyProtection="1"/>
    <xf numFmtId="44" fontId="23" fillId="0" borderId="0" xfId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166" fontId="37" fillId="0" borderId="0" xfId="0" applyNumberFormat="1" applyFont="1" applyFill="1" applyBorder="1" applyAlignment="1" applyProtection="1">
      <alignment horizontal="center" vertical="center"/>
    </xf>
    <xf numFmtId="9" fontId="14" fillId="0" borderId="36" xfId="0" applyNumberFormat="1" applyFont="1" applyBorder="1" applyAlignment="1">
      <alignment horizontal="center" vertical="center" wrapText="1"/>
    </xf>
    <xf numFmtId="166" fontId="23" fillId="0" borderId="0" xfId="0" applyNumberFormat="1" applyFont="1" applyFill="1" applyBorder="1" applyAlignment="1" applyProtection="1">
      <alignment horizontal="center" vertical="center"/>
    </xf>
    <xf numFmtId="165" fontId="25" fillId="2" borderId="40" xfId="4" applyFont="1" applyFill="1" applyBorder="1"/>
    <xf numFmtId="165" fontId="25" fillId="3" borderId="7" xfId="4" applyFont="1" applyFill="1" applyBorder="1"/>
    <xf numFmtId="165" fontId="40" fillId="2" borderId="7" xfId="4" applyFont="1" applyFill="1" applyBorder="1"/>
    <xf numFmtId="9" fontId="41" fillId="0" borderId="1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41" xfId="0" applyNumberFormat="1" applyFont="1" applyBorder="1" applyAlignment="1">
      <alignment horizontal="center" vertical="center" wrapText="1"/>
    </xf>
    <xf numFmtId="165" fontId="24" fillId="4" borderId="7" xfId="4" applyFont="1" applyFill="1" applyBorder="1" applyProtection="1"/>
    <xf numFmtId="4" fontId="24" fillId="0" borderId="7" xfId="0" applyNumberFormat="1" applyFont="1" applyFill="1" applyBorder="1" applyProtection="1"/>
    <xf numFmtId="165" fontId="24" fillId="0" borderId="7" xfId="4" applyFont="1" applyFill="1" applyBorder="1" applyProtection="1"/>
    <xf numFmtId="165" fontId="25" fillId="2" borderId="7" xfId="4" applyFont="1" applyFill="1" applyBorder="1"/>
    <xf numFmtId="9" fontId="41" fillId="0" borderId="2" xfId="0" applyNumberFormat="1" applyFont="1" applyBorder="1" applyAlignment="1">
      <alignment horizontal="center" vertical="center" wrapText="1"/>
    </xf>
    <xf numFmtId="9" fontId="41" fillId="6" borderId="3" xfId="0" applyNumberFormat="1" applyFont="1" applyFill="1" applyBorder="1" applyAlignment="1">
      <alignment horizontal="center" vertical="center" wrapText="1"/>
    </xf>
    <xf numFmtId="9" fontId="41" fillId="0" borderId="36" xfId="0" applyNumberFormat="1" applyFont="1" applyBorder="1" applyAlignment="1">
      <alignment horizontal="center" vertical="center" wrapText="1"/>
    </xf>
    <xf numFmtId="9" fontId="41" fillId="0" borderId="41" xfId="0" applyNumberFormat="1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/>
    </xf>
    <xf numFmtId="166" fontId="24" fillId="0" borderId="7" xfId="0" applyNumberFormat="1" applyFont="1" applyFill="1" applyBorder="1" applyAlignment="1" applyProtection="1">
      <alignment horizontal="center"/>
    </xf>
    <xf numFmtId="9" fontId="39" fillId="6" borderId="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/>
    <xf numFmtId="43" fontId="3" fillId="0" borderId="0" xfId="0" applyNumberFormat="1" applyFont="1"/>
    <xf numFmtId="166" fontId="24" fillId="0" borderId="28" xfId="0" applyNumberFormat="1" applyFont="1" applyFill="1" applyBorder="1" applyAlignment="1" applyProtection="1">
      <alignment horizontal="center"/>
    </xf>
    <xf numFmtId="166" fontId="24" fillId="4" borderId="8" xfId="0" applyNumberFormat="1" applyFont="1" applyFill="1" applyBorder="1" applyAlignment="1" applyProtection="1">
      <alignment horizontal="center"/>
    </xf>
    <xf numFmtId="166" fontId="24" fillId="0" borderId="8" xfId="0" applyNumberFormat="1" applyFont="1" applyFill="1" applyBorder="1" applyAlignment="1" applyProtection="1">
      <alignment horizontal="center"/>
    </xf>
    <xf numFmtId="166" fontId="24" fillId="0" borderId="43" xfId="0" applyNumberFormat="1" applyFont="1" applyFill="1" applyBorder="1" applyAlignment="1" applyProtection="1">
      <alignment horizontal="center"/>
    </xf>
    <xf numFmtId="0" fontId="26" fillId="4" borderId="22" xfId="0" applyFont="1" applyFill="1" applyBorder="1" applyAlignment="1">
      <alignment horizontal="center"/>
    </xf>
    <xf numFmtId="169" fontId="32" fillId="0" borderId="6" xfId="4" applyNumberFormat="1" applyFont="1" applyBorder="1"/>
    <xf numFmtId="169" fontId="32" fillId="4" borderId="14" xfId="4" applyNumberFormat="1" applyFont="1" applyFill="1" applyBorder="1"/>
    <xf numFmtId="169" fontId="32" fillId="0" borderId="14" xfId="4" applyNumberFormat="1" applyFont="1" applyBorder="1"/>
    <xf numFmtId="169" fontId="17" fillId="0" borderId="0" xfId="0" applyNumberFormat="1" applyFont="1" applyBorder="1" applyAlignment="1">
      <alignment vertical="center"/>
    </xf>
    <xf numFmtId="9" fontId="14" fillId="0" borderId="44" xfId="0" applyNumberFormat="1" applyFont="1" applyBorder="1" applyAlignment="1">
      <alignment horizontal="center" vertical="center" wrapText="1"/>
    </xf>
    <xf numFmtId="9" fontId="14" fillId="0" borderId="45" xfId="0" applyNumberFormat="1" applyFont="1" applyBorder="1" applyAlignment="1">
      <alignment horizontal="center" vertical="center" wrapText="1"/>
    </xf>
    <xf numFmtId="9" fontId="14" fillId="6" borderId="47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47" xfId="0" applyNumberFormat="1" applyFont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/>
    </xf>
    <xf numFmtId="166" fontId="24" fillId="4" borderId="19" xfId="0" applyNumberFormat="1" applyFont="1" applyFill="1" applyBorder="1" applyAlignment="1" applyProtection="1">
      <alignment horizontal="center"/>
    </xf>
    <xf numFmtId="165" fontId="24" fillId="4" borderId="17" xfId="4" applyFont="1" applyFill="1" applyBorder="1" applyProtection="1"/>
    <xf numFmtId="169" fontId="32" fillId="4" borderId="17" xfId="4" applyNumberFormat="1" applyFont="1" applyFill="1" applyBorder="1"/>
    <xf numFmtId="4" fontId="24" fillId="4" borderId="17" xfId="0" applyNumberFormat="1" applyFont="1" applyFill="1" applyBorder="1" applyProtection="1"/>
    <xf numFmtId="10" fontId="32" fillId="4" borderId="17" xfId="0" applyNumberFormat="1" applyFont="1" applyFill="1" applyBorder="1"/>
    <xf numFmtId="165" fontId="33" fillId="4" borderId="17" xfId="4" applyFont="1" applyFill="1" applyBorder="1"/>
    <xf numFmtId="165" fontId="25" fillId="4" borderId="17" xfId="4" applyFont="1" applyFill="1" applyBorder="1" applyAlignment="1">
      <alignment horizontal="center"/>
    </xf>
    <xf numFmtId="165" fontId="25" fillId="4" borderId="20" xfId="4" applyFont="1" applyFill="1" applyBorder="1"/>
    <xf numFmtId="0" fontId="26" fillId="0" borderId="22" xfId="0" applyFont="1" applyBorder="1" applyAlignment="1">
      <alignment horizontal="center"/>
    </xf>
    <xf numFmtId="169" fontId="32" fillId="4" borderId="6" xfId="4" applyNumberFormat="1" applyFont="1" applyFill="1" applyBorder="1"/>
    <xf numFmtId="169" fontId="17" fillId="0" borderId="0" xfId="0" applyNumberFormat="1" applyFont="1" applyAlignment="1">
      <alignment vertical="center"/>
    </xf>
    <xf numFmtId="169" fontId="32" fillId="0" borderId="27" xfId="4" applyNumberFormat="1" applyFont="1" applyBorder="1"/>
    <xf numFmtId="169" fontId="24" fillId="0" borderId="31" xfId="4" applyNumberFormat="1" applyFont="1" applyFill="1" applyBorder="1" applyProtection="1"/>
    <xf numFmtId="169" fontId="24" fillId="0" borderId="17" xfId="0" applyNumberFormat="1" applyFont="1" applyFill="1" applyBorder="1" applyProtection="1"/>
    <xf numFmtId="0" fontId="26" fillId="0" borderId="0" xfId="0" applyFont="1" applyBorder="1"/>
    <xf numFmtId="0" fontId="0" fillId="0" borderId="0" xfId="0" applyBorder="1"/>
    <xf numFmtId="166" fontId="24" fillId="0" borderId="39" xfId="0" applyNumberFormat="1" applyFont="1" applyFill="1" applyBorder="1" applyAlignment="1" applyProtection="1">
      <alignment horizontal="center"/>
    </xf>
    <xf numFmtId="4" fontId="24" fillId="4" borderId="27" xfId="0" applyNumberFormat="1" applyFont="1" applyFill="1" applyBorder="1" applyProtection="1"/>
    <xf numFmtId="0" fontId="26" fillId="0" borderId="24" xfId="0" applyFont="1" applyBorder="1"/>
    <xf numFmtId="0" fontId="17" fillId="0" borderId="35" xfId="0" applyFont="1" applyBorder="1" applyAlignment="1">
      <alignment vertical="center"/>
    </xf>
    <xf numFmtId="169" fontId="17" fillId="0" borderId="35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6" fillId="0" borderId="41" xfId="0" applyFont="1" applyBorder="1"/>
    <xf numFmtId="0" fontId="17" fillId="0" borderId="3" xfId="0" applyFont="1" applyBorder="1" applyAlignment="1">
      <alignment vertical="center"/>
    </xf>
    <xf numFmtId="169" fontId="17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40" fillId="2" borderId="48" xfId="4" applyFont="1" applyFill="1" applyBorder="1"/>
    <xf numFmtId="165" fontId="40" fillId="4" borderId="32" xfId="4" applyFont="1" applyFill="1" applyBorder="1" applyAlignment="1">
      <alignment horizontal="center"/>
    </xf>
    <xf numFmtId="165" fontId="25" fillId="4" borderId="16" xfId="4" applyFont="1" applyFill="1" applyBorder="1"/>
    <xf numFmtId="169" fontId="32" fillId="4" borderId="7" xfId="4" applyNumberFormat="1" applyFont="1" applyFill="1" applyBorder="1"/>
    <xf numFmtId="0" fontId="0" fillId="0" borderId="1" xfId="0" applyBorder="1"/>
    <xf numFmtId="165" fontId="24" fillId="0" borderId="13" xfId="4" applyFont="1" applyFill="1" applyBorder="1" applyProtection="1"/>
    <xf numFmtId="165" fontId="24" fillId="0" borderId="20" xfId="4" applyFont="1" applyFill="1" applyBorder="1" applyProtection="1"/>
    <xf numFmtId="0" fontId="3" fillId="0" borderId="0" xfId="0" applyFont="1" applyBorder="1"/>
    <xf numFmtId="4" fontId="18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26" fillId="4" borderId="27" xfId="0" applyFont="1" applyFill="1" applyBorder="1" applyAlignment="1">
      <alignment horizontal="center"/>
    </xf>
    <xf numFmtId="166" fontId="24" fillId="4" borderId="27" xfId="0" applyNumberFormat="1" applyFont="1" applyFill="1" applyBorder="1" applyAlignment="1" applyProtection="1">
      <alignment horizontal="center"/>
    </xf>
    <xf numFmtId="0" fontId="26" fillId="4" borderId="42" xfId="0" applyFont="1" applyFill="1" applyBorder="1" applyAlignment="1">
      <alignment horizontal="center"/>
    </xf>
    <xf numFmtId="165" fontId="40" fillId="4" borderId="17" xfId="4" applyFont="1" applyFill="1" applyBorder="1" applyAlignment="1">
      <alignment horizontal="center"/>
    </xf>
    <xf numFmtId="0" fontId="0" fillId="3" borderId="0" xfId="0" applyFill="1"/>
    <xf numFmtId="0" fontId="36" fillId="4" borderId="0" xfId="0" applyFont="1" applyFill="1"/>
    <xf numFmtId="14" fontId="38" fillId="0" borderId="3" xfId="0" applyNumberFormat="1" applyFont="1" applyBorder="1" applyAlignment="1"/>
    <xf numFmtId="166" fontId="36" fillId="3" borderId="0" xfId="0" applyNumberFormat="1" applyFont="1" applyFill="1" applyAlignment="1"/>
    <xf numFmtId="0" fontId="26" fillId="4" borderId="29" xfId="0" applyFont="1" applyFill="1" applyBorder="1" applyAlignment="1">
      <alignment horizontal="center"/>
    </xf>
    <xf numFmtId="165" fontId="45" fillId="5" borderId="21" xfId="4" applyFont="1" applyFill="1" applyBorder="1" applyProtection="1"/>
    <xf numFmtId="165" fontId="25" fillId="2" borderId="48" xfId="4" applyFont="1" applyFill="1" applyBorder="1"/>
    <xf numFmtId="168" fontId="32" fillId="0" borderId="50" xfId="4" applyNumberFormat="1" applyFont="1" applyBorder="1"/>
    <xf numFmtId="4" fontId="24" fillId="4" borderId="18" xfId="0" applyNumberFormat="1" applyFont="1" applyFill="1" applyBorder="1" applyProtection="1"/>
    <xf numFmtId="165" fontId="45" fillId="5" borderId="18" xfId="4" applyFont="1" applyFill="1" applyBorder="1" applyProtection="1"/>
    <xf numFmtId="165" fontId="25" fillId="4" borderId="32" xfId="4" applyFont="1" applyFill="1" applyBorder="1" applyAlignment="1">
      <alignment horizontal="center"/>
    </xf>
    <xf numFmtId="4" fontId="24" fillId="4" borderId="21" xfId="0" applyNumberFormat="1" applyFont="1" applyFill="1" applyBorder="1" applyProtection="1"/>
    <xf numFmtId="4" fontId="24" fillId="4" borderId="6" xfId="0" applyNumberFormat="1" applyFont="1" applyFill="1" applyBorder="1" applyProtection="1"/>
    <xf numFmtId="166" fontId="24" fillId="4" borderId="17" xfId="0" applyNumberFormat="1" applyFont="1" applyFill="1" applyBorder="1" applyAlignment="1" applyProtection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165" fontId="24" fillId="4" borderId="18" xfId="4" applyFont="1" applyFill="1" applyBorder="1" applyProtection="1"/>
    <xf numFmtId="0" fontId="26" fillId="4" borderId="12" xfId="0" applyFont="1" applyFill="1" applyBorder="1" applyAlignment="1">
      <alignment horizontal="center"/>
    </xf>
    <xf numFmtId="165" fontId="24" fillId="4" borderId="21" xfId="4" applyFont="1" applyFill="1" applyBorder="1" applyProtection="1"/>
    <xf numFmtId="165" fontId="40" fillId="2" borderId="6" xfId="4" applyFont="1" applyFill="1" applyBorder="1"/>
    <xf numFmtId="165" fontId="40" fillId="4" borderId="17" xfId="4" applyFont="1" applyFill="1" applyBorder="1"/>
    <xf numFmtId="9" fontId="14" fillId="6" borderId="1" xfId="0" applyNumberFormat="1" applyFont="1" applyFill="1" applyBorder="1" applyAlignment="1">
      <alignment horizontal="center" vertical="center" wrapText="1"/>
    </xf>
    <xf numFmtId="165" fontId="49" fillId="2" borderId="6" xfId="4" applyFont="1" applyFill="1" applyBorder="1"/>
    <xf numFmtId="165" fontId="49" fillId="4" borderId="14" xfId="4" applyFont="1" applyFill="1" applyBorder="1"/>
    <xf numFmtId="165" fontId="49" fillId="2" borderId="14" xfId="4" applyFont="1" applyFill="1" applyBorder="1"/>
    <xf numFmtId="165" fontId="49" fillId="4" borderId="17" xfId="4" applyFont="1" applyFill="1" applyBorder="1"/>
    <xf numFmtId="165" fontId="49" fillId="2" borderId="7" xfId="4" applyFont="1" applyFill="1" applyBorder="1"/>
    <xf numFmtId="165" fontId="50" fillId="2" borderId="6" xfId="4" applyFont="1" applyFill="1" applyBorder="1"/>
    <xf numFmtId="165" fontId="50" fillId="4" borderId="14" xfId="4" applyFont="1" applyFill="1" applyBorder="1"/>
    <xf numFmtId="165" fontId="50" fillId="2" borderId="14" xfId="4" applyFont="1" applyFill="1" applyBorder="1"/>
    <xf numFmtId="165" fontId="50" fillId="4" borderId="17" xfId="4" applyFont="1" applyFill="1" applyBorder="1"/>
    <xf numFmtId="165" fontId="50" fillId="2" borderId="7" xfId="4" applyFont="1" applyFill="1" applyBorder="1"/>
    <xf numFmtId="165" fontId="50" fillId="4" borderId="27" xfId="4" applyFont="1" applyFill="1" applyBorder="1"/>
    <xf numFmtId="165" fontId="25" fillId="3" borderId="15" xfId="4" applyFont="1" applyFill="1" applyBorder="1"/>
    <xf numFmtId="170" fontId="32" fillId="0" borderId="14" xfId="4" applyNumberFormat="1" applyFont="1" applyBorder="1"/>
    <xf numFmtId="170" fontId="32" fillId="0" borderId="6" xfId="4" applyNumberFormat="1" applyFont="1" applyBorder="1"/>
    <xf numFmtId="170" fontId="17" fillId="0" borderId="35" xfId="0" applyNumberFormat="1" applyFont="1" applyBorder="1" applyAlignment="1">
      <alignment vertical="center"/>
    </xf>
    <xf numFmtId="170" fontId="17" fillId="0" borderId="0" xfId="0" applyNumberFormat="1" applyFont="1" applyBorder="1" applyAlignment="1">
      <alignment vertical="center"/>
    </xf>
    <xf numFmtId="171" fontId="32" fillId="0" borderId="6" xfId="4" applyNumberFormat="1" applyFont="1" applyBorder="1"/>
    <xf numFmtId="171" fontId="32" fillId="4" borderId="14" xfId="4" applyNumberFormat="1" applyFont="1" applyFill="1" applyBorder="1"/>
    <xf numFmtId="171" fontId="32" fillId="0" borderId="14" xfId="4" applyNumberFormat="1" applyFont="1" applyBorder="1"/>
    <xf numFmtId="171" fontId="32" fillId="4" borderId="27" xfId="4" applyNumberFormat="1" applyFont="1" applyFill="1" applyBorder="1"/>
    <xf numFmtId="171" fontId="32" fillId="4" borderId="17" xfId="4" applyNumberFormat="1" applyFont="1" applyFill="1" applyBorder="1"/>
    <xf numFmtId="171" fontId="17" fillId="0" borderId="35" xfId="0" applyNumberFormat="1" applyFont="1" applyBorder="1" applyAlignment="1">
      <alignment vertical="center"/>
    </xf>
    <xf numFmtId="171" fontId="17" fillId="0" borderId="0" xfId="0" applyNumberFormat="1" applyFont="1" applyBorder="1" applyAlignment="1">
      <alignment vertical="center"/>
    </xf>
    <xf numFmtId="170" fontId="32" fillId="0" borderId="7" xfId="4" applyNumberFormat="1" applyFont="1" applyBorder="1"/>
    <xf numFmtId="170" fontId="32" fillId="0" borderId="50" xfId="4" applyNumberFormat="1" applyFont="1" applyBorder="1"/>
    <xf numFmtId="170" fontId="32" fillId="0" borderId="49" xfId="4" applyNumberFormat="1" applyFont="1" applyBorder="1"/>
    <xf numFmtId="170" fontId="24" fillId="0" borderId="31" xfId="4" applyNumberFormat="1" applyFont="1" applyFill="1" applyBorder="1" applyProtection="1"/>
    <xf numFmtId="172" fontId="32" fillId="0" borderId="6" xfId="0" applyNumberFormat="1" applyFont="1" applyBorder="1"/>
    <xf numFmtId="172" fontId="32" fillId="0" borderId="7" xfId="0" applyNumberFormat="1" applyFont="1" applyBorder="1"/>
    <xf numFmtId="172" fontId="32" fillId="0" borderId="50" xfId="0" applyNumberFormat="1" applyFont="1" applyBorder="1"/>
    <xf numFmtId="172" fontId="32" fillId="0" borderId="14" xfId="0" applyNumberFormat="1" applyFont="1" applyBorder="1"/>
    <xf numFmtId="172" fontId="32" fillId="4" borderId="6" xfId="0" applyNumberFormat="1" applyFont="1" applyFill="1" applyBorder="1"/>
    <xf numFmtId="172" fontId="32" fillId="4" borderId="14" xfId="0" applyNumberFormat="1" applyFont="1" applyFill="1" applyBorder="1"/>
    <xf numFmtId="172" fontId="32" fillId="4" borderId="17" xfId="0" applyNumberFormat="1" applyFont="1" applyFill="1" applyBorder="1"/>
    <xf numFmtId="172" fontId="32" fillId="4" borderId="7" xfId="0" applyNumberFormat="1" applyFont="1" applyFill="1" applyBorder="1"/>
    <xf numFmtId="172" fontId="32" fillId="4" borderId="27" xfId="0" applyNumberFormat="1" applyFont="1" applyFill="1" applyBorder="1"/>
    <xf numFmtId="0" fontId="4" fillId="0" borderId="0" xfId="0" applyFont="1" applyAlignment="1">
      <alignment horizontal="right"/>
    </xf>
    <xf numFmtId="17" fontId="4" fillId="0" borderId="0" xfId="0" applyNumberFormat="1" applyFont="1"/>
    <xf numFmtId="165" fontId="25" fillId="4" borderId="37" xfId="4" applyFont="1" applyFill="1" applyBorder="1" applyAlignment="1">
      <alignment horizontal="center"/>
    </xf>
    <xf numFmtId="165" fontId="25" fillId="4" borderId="5" xfId="4" applyFont="1" applyFill="1" applyBorder="1" applyAlignment="1">
      <alignment horizontal="center"/>
    </xf>
    <xf numFmtId="165" fontId="25" fillId="4" borderId="8" xfId="4" applyFont="1" applyFill="1" applyBorder="1" applyAlignment="1">
      <alignment horizontal="center"/>
    </xf>
    <xf numFmtId="165" fontId="25" fillId="4" borderId="51" xfId="4" applyFont="1" applyFill="1" applyBorder="1" applyAlignment="1">
      <alignment horizontal="center"/>
    </xf>
    <xf numFmtId="10" fontId="32" fillId="0" borderId="50" xfId="0" applyNumberFormat="1" applyFont="1" applyBorder="1"/>
    <xf numFmtId="165" fontId="45" fillId="4" borderId="18" xfId="4" applyFont="1" applyFill="1" applyBorder="1" applyProtection="1"/>
    <xf numFmtId="165" fontId="25" fillId="4" borderId="52" xfId="4" applyFont="1" applyFill="1" applyBorder="1" applyAlignment="1"/>
    <xf numFmtId="0" fontId="35" fillId="8" borderId="0" xfId="0" applyFont="1" applyFill="1"/>
    <xf numFmtId="0" fontId="51" fillId="8" borderId="0" xfId="0" applyFont="1" applyFill="1"/>
    <xf numFmtId="166" fontId="24" fillId="4" borderId="12" xfId="0" applyNumberFormat="1" applyFont="1" applyFill="1" applyBorder="1" applyAlignment="1" applyProtection="1">
      <alignment horizontal="center"/>
    </xf>
    <xf numFmtId="169" fontId="32" fillId="4" borderId="27" xfId="4" applyNumberFormat="1" applyFont="1" applyFill="1" applyBorder="1"/>
    <xf numFmtId="165" fontId="49" fillId="4" borderId="27" xfId="4" applyFont="1" applyFill="1" applyBorder="1"/>
    <xf numFmtId="165" fontId="25" fillId="4" borderId="27" xfId="4" applyFont="1" applyFill="1" applyBorder="1"/>
    <xf numFmtId="165" fontId="40" fillId="4" borderId="27" xfId="4" applyFont="1" applyFill="1" applyBorder="1" applyAlignment="1">
      <alignment horizontal="center"/>
    </xf>
    <xf numFmtId="165" fontId="25" fillId="4" borderId="38" xfId="4" applyFont="1" applyFill="1" applyBorder="1"/>
    <xf numFmtId="4" fontId="24" fillId="4" borderId="7" xfId="0" applyNumberFormat="1" applyFont="1" applyFill="1" applyBorder="1" applyProtection="1"/>
    <xf numFmtId="165" fontId="24" fillId="4" borderId="49" xfId="4" applyFont="1" applyFill="1" applyBorder="1" applyProtection="1"/>
    <xf numFmtId="164" fontId="31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5" fontId="33" fillId="2" borderId="42" xfId="4" applyFont="1" applyFill="1" applyBorder="1"/>
    <xf numFmtId="165" fontId="25" fillId="3" borderId="39" xfId="4" applyFont="1" applyFill="1" applyBorder="1"/>
    <xf numFmtId="165" fontId="25" fillId="2" borderId="53" xfId="4" applyFont="1" applyFill="1" applyBorder="1" applyAlignment="1">
      <alignment horizontal="center"/>
    </xf>
    <xf numFmtId="165" fontId="25" fillId="2" borderId="54" xfId="4" applyFont="1" applyFill="1" applyBorder="1"/>
    <xf numFmtId="166" fontId="42" fillId="3" borderId="0" xfId="0" applyNumberFormat="1" applyFont="1" applyFill="1" applyAlignment="1">
      <alignment horizontal="center"/>
    </xf>
    <xf numFmtId="9" fontId="14" fillId="0" borderId="36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173" fontId="32" fillId="0" borderId="6" xfId="4" applyNumberFormat="1" applyFont="1" applyBorder="1"/>
    <xf numFmtId="173" fontId="32" fillId="0" borderId="7" xfId="4" applyNumberFormat="1" applyFont="1" applyBorder="1"/>
    <xf numFmtId="173" fontId="32" fillId="0" borderId="50" xfId="4" applyNumberFormat="1" applyFont="1" applyBorder="1"/>
    <xf numFmtId="173" fontId="32" fillId="0" borderId="49" xfId="4" applyNumberFormat="1" applyFont="1" applyBorder="1"/>
    <xf numFmtId="17" fontId="36" fillId="4" borderId="0" xfId="0" applyNumberFormat="1" applyFont="1" applyFill="1"/>
    <xf numFmtId="17" fontId="36" fillId="4" borderId="0" xfId="0" applyNumberFormat="1" applyFont="1" applyFill="1" applyAlignment="1">
      <alignment horizontal="center"/>
    </xf>
    <xf numFmtId="166" fontId="42" fillId="3" borderId="0" xfId="0" applyNumberFormat="1" applyFont="1" applyFill="1" applyAlignment="1"/>
    <xf numFmtId="0" fontId="26" fillId="4" borderId="34" xfId="0" applyFont="1" applyFill="1" applyBorder="1" applyAlignment="1">
      <alignment horizontal="center"/>
    </xf>
    <xf numFmtId="4" fontId="24" fillId="0" borderId="53" xfId="0" applyNumberFormat="1" applyFont="1" applyFill="1" applyBorder="1" applyProtection="1"/>
    <xf numFmtId="165" fontId="45" fillId="5" borderId="53" xfId="4" applyFont="1" applyFill="1" applyBorder="1" applyProtection="1"/>
    <xf numFmtId="165" fontId="25" fillId="2" borderId="42" xfId="4" applyFont="1" applyFill="1" applyBorder="1"/>
    <xf numFmtId="165" fontId="25" fillId="2" borderId="39" xfId="4" applyFont="1" applyFill="1" applyBorder="1"/>
    <xf numFmtId="165" fontId="25" fillId="2" borderId="55" xfId="4" applyFont="1" applyFill="1" applyBorder="1"/>
    <xf numFmtId="165" fontId="25" fillId="2" borderId="53" xfId="4" applyFont="1" applyFill="1" applyBorder="1"/>
    <xf numFmtId="168" fontId="32" fillId="0" borderId="49" xfId="4" applyNumberFormat="1" applyFont="1" applyBorder="1"/>
    <xf numFmtId="4" fontId="24" fillId="4" borderId="56" xfId="0" applyNumberFormat="1" applyFont="1" applyFill="1" applyBorder="1" applyProtection="1"/>
    <xf numFmtId="165" fontId="45" fillId="5" borderId="56" xfId="4" applyFont="1" applyFill="1" applyBorder="1" applyProtection="1"/>
    <xf numFmtId="165" fontId="25" fillId="4" borderId="26" xfId="4" applyFont="1" applyFill="1" applyBorder="1"/>
    <xf numFmtId="165" fontId="25" fillId="4" borderId="43" xfId="4" applyFont="1" applyFill="1" applyBorder="1"/>
    <xf numFmtId="165" fontId="25" fillId="4" borderId="57" xfId="4" applyFont="1" applyFill="1" applyBorder="1"/>
    <xf numFmtId="165" fontId="25" fillId="4" borderId="58" xfId="4" applyFont="1" applyFill="1" applyBorder="1"/>
    <xf numFmtId="165" fontId="25" fillId="4" borderId="56" xfId="4" applyFont="1" applyFill="1" applyBorder="1"/>
    <xf numFmtId="166" fontId="24" fillId="4" borderId="28" xfId="0" applyNumberFormat="1" applyFont="1" applyFill="1" applyBorder="1" applyAlignment="1" applyProtection="1">
      <alignment horizontal="center"/>
    </xf>
    <xf numFmtId="165" fontId="25" fillId="4" borderId="57" xfId="4" applyFont="1" applyFill="1" applyBorder="1" applyAlignment="1">
      <alignment horizontal="center"/>
    </xf>
    <xf numFmtId="4" fontId="24" fillId="4" borderId="53" xfId="0" applyNumberFormat="1" applyFont="1" applyFill="1" applyBorder="1" applyProtection="1"/>
    <xf numFmtId="165" fontId="25" fillId="3" borderId="55" xfId="4" applyFont="1" applyFill="1" applyBorder="1" applyAlignment="1">
      <alignment horizontal="center"/>
    </xf>
    <xf numFmtId="165" fontId="25" fillId="3" borderId="54" xfId="4" applyFont="1" applyFill="1" applyBorder="1"/>
    <xf numFmtId="165" fontId="25" fillId="3" borderId="40" xfId="4" applyFont="1" applyFill="1" applyBorder="1"/>
    <xf numFmtId="165" fontId="25" fillId="3" borderId="53" xfId="4" applyFont="1" applyFill="1" applyBorder="1"/>
    <xf numFmtId="165" fontId="24" fillId="4" borderId="31" xfId="4" applyFont="1" applyFill="1" applyBorder="1" applyProtection="1"/>
    <xf numFmtId="9" fontId="14" fillId="5" borderId="4" xfId="0" quotePrefix="1" applyNumberFormat="1" applyFont="1" applyFill="1" applyBorder="1" applyAlignment="1"/>
    <xf numFmtId="43" fontId="45" fillId="0" borderId="0" xfId="0" applyNumberFormat="1" applyFont="1" applyAlignment="1">
      <alignment horizontal="center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44" fontId="23" fillId="0" borderId="0" xfId="2" applyFont="1" applyAlignment="1">
      <alignment horizontal="center"/>
    </xf>
    <xf numFmtId="166" fontId="37" fillId="0" borderId="0" xfId="0" applyNumberFormat="1" applyFont="1" applyFill="1" applyAlignment="1" applyProtection="1">
      <alignment horizontal="center"/>
    </xf>
    <xf numFmtId="44" fontId="23" fillId="0" borderId="35" xfId="1" applyFont="1" applyBorder="1" applyAlignment="1">
      <alignment horizontal="center" vertical="center"/>
    </xf>
    <xf numFmtId="44" fontId="23" fillId="0" borderId="4" xfId="1" applyFont="1" applyBorder="1" applyAlignment="1">
      <alignment horizontal="center" vertical="center"/>
    </xf>
    <xf numFmtId="166" fontId="37" fillId="0" borderId="35" xfId="0" applyNumberFormat="1" applyFont="1" applyFill="1" applyBorder="1" applyAlignment="1" applyProtection="1">
      <alignment horizontal="center" vertical="center"/>
    </xf>
    <xf numFmtId="9" fontId="14" fillId="5" borderId="30" xfId="0" applyNumberFormat="1" applyFont="1" applyFill="1" applyBorder="1" applyAlignment="1">
      <alignment horizontal="center"/>
    </xf>
    <xf numFmtId="9" fontId="14" fillId="5" borderId="33" xfId="0" applyNumberFormat="1" applyFont="1" applyFill="1" applyBorder="1" applyAlignment="1">
      <alignment horizontal="center"/>
    </xf>
    <xf numFmtId="9" fontId="14" fillId="5" borderId="25" xfId="0" applyNumberFormat="1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33" xfId="0" applyNumberFormat="1" applyFont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4" fontId="15" fillId="0" borderId="29" xfId="0" applyNumberFormat="1" applyFont="1" applyBorder="1" applyAlignment="1" applyProtection="1">
      <alignment horizontal="center" vertical="center" wrapText="1"/>
    </xf>
    <xf numFmtId="4" fontId="15" fillId="0" borderId="36" xfId="0" applyNumberFormat="1" applyFont="1" applyBorder="1" applyAlignment="1" applyProtection="1">
      <alignment horizontal="center" vertical="center" wrapText="1"/>
    </xf>
    <xf numFmtId="9" fontId="14" fillId="0" borderId="29" xfId="0" applyNumberFormat="1" applyFont="1" applyBorder="1" applyAlignment="1">
      <alignment horizontal="center" vertical="justify" wrapText="1"/>
    </xf>
    <xf numFmtId="9" fontId="14" fillId="0" borderId="41" xfId="0" applyNumberFormat="1" applyFont="1" applyBorder="1" applyAlignment="1">
      <alignment horizontal="center" vertical="justify" wrapText="1"/>
    </xf>
    <xf numFmtId="9" fontId="14" fillId="6" borderId="33" xfId="0" quotePrefix="1" applyNumberFormat="1" applyFont="1" applyFill="1" applyBorder="1" applyAlignment="1">
      <alignment horizontal="center"/>
    </xf>
    <xf numFmtId="0" fontId="14" fillId="6" borderId="33" xfId="0" quotePrefix="1" applyFont="1" applyFill="1" applyBorder="1" applyAlignment="1">
      <alignment horizontal="center"/>
    </xf>
    <xf numFmtId="0" fontId="14" fillId="6" borderId="25" xfId="0" quotePrefix="1" applyFont="1" applyFill="1" applyBorder="1" applyAlignment="1">
      <alignment horizontal="center"/>
    </xf>
    <xf numFmtId="166" fontId="42" fillId="3" borderId="0" xfId="0" applyNumberFormat="1" applyFont="1" applyFill="1" applyAlignment="1">
      <alignment horizontal="center"/>
    </xf>
    <xf numFmtId="14" fontId="35" fillId="0" borderId="3" xfId="0" applyNumberFormat="1" applyFont="1" applyBorder="1" applyAlignment="1">
      <alignment horizontal="center"/>
    </xf>
    <xf numFmtId="166" fontId="27" fillId="5" borderId="29" xfId="0" applyNumberFormat="1" applyFont="1" applyFill="1" applyBorder="1" applyAlignment="1" applyProtection="1">
      <alignment horizontal="center" vertical="center" textRotation="90" wrapText="1"/>
    </xf>
    <xf numFmtId="166" fontId="27" fillId="5" borderId="34" xfId="0" applyNumberFormat="1" applyFont="1" applyFill="1" applyBorder="1" applyAlignment="1" applyProtection="1">
      <alignment horizontal="center" vertical="center" textRotation="90" wrapText="1"/>
    </xf>
    <xf numFmtId="166" fontId="15" fillId="0" borderId="29" xfId="0" applyNumberFormat="1" applyFont="1" applyFill="1" applyBorder="1" applyAlignment="1" applyProtection="1">
      <alignment horizontal="center" vertical="center" wrapText="1"/>
    </xf>
    <xf numFmtId="166" fontId="15" fillId="0" borderId="36" xfId="0" applyNumberFormat="1" applyFont="1" applyFill="1" applyBorder="1" applyAlignment="1" applyProtection="1">
      <alignment horizontal="center" vertical="center" wrapText="1"/>
    </xf>
    <xf numFmtId="4" fontId="15" fillId="0" borderId="29" xfId="0" applyNumberFormat="1" applyFont="1" applyFill="1" applyBorder="1" applyAlignment="1" applyProtection="1">
      <alignment horizontal="center" vertical="center" wrapText="1"/>
    </xf>
    <xf numFmtId="4" fontId="15" fillId="0" borderId="36" xfId="0" applyNumberFormat="1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14" fontId="38" fillId="0" borderId="3" xfId="0" applyNumberFormat="1" applyFont="1" applyBorder="1" applyAlignment="1">
      <alignment horizontal="center"/>
    </xf>
    <xf numFmtId="9" fontId="14" fillId="0" borderId="24" xfId="0" applyNumberFormat="1" applyFont="1" applyBorder="1" applyAlignment="1">
      <alignment horizontal="center"/>
    </xf>
    <xf numFmtId="9" fontId="14" fillId="0" borderId="35" xfId="0" applyNumberFormat="1" applyFont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36" fillId="3" borderId="0" xfId="0" applyFont="1" applyFill="1" applyAlignment="1">
      <alignment horizontal="center"/>
    </xf>
    <xf numFmtId="9" fontId="14" fillId="5" borderId="24" xfId="0" applyNumberFormat="1" applyFont="1" applyFill="1" applyBorder="1" applyAlignment="1">
      <alignment horizontal="center"/>
    </xf>
    <xf numFmtId="9" fontId="14" fillId="5" borderId="35" xfId="0" applyNumberFormat="1" applyFont="1" applyFill="1" applyBorder="1" applyAlignment="1">
      <alignment horizontal="center"/>
    </xf>
    <xf numFmtId="9" fontId="14" fillId="5" borderId="4" xfId="0" applyNumberFormat="1" applyFont="1" applyFill="1" applyBorder="1" applyAlignment="1">
      <alignment horizontal="center"/>
    </xf>
    <xf numFmtId="9" fontId="14" fillId="6" borderId="24" xfId="0" quotePrefix="1" applyNumberFormat="1" applyFont="1" applyFill="1" applyBorder="1" applyAlignment="1">
      <alignment horizontal="center"/>
    </xf>
    <xf numFmtId="9" fontId="14" fillId="6" borderId="35" xfId="0" quotePrefix="1" applyNumberFormat="1" applyFont="1" applyFill="1" applyBorder="1" applyAlignment="1">
      <alignment horizontal="center"/>
    </xf>
    <xf numFmtId="9" fontId="14" fillId="6" borderId="4" xfId="0" quotePrefix="1" applyNumberFormat="1" applyFont="1" applyFill="1" applyBorder="1" applyAlignment="1">
      <alignment horizontal="center"/>
    </xf>
    <xf numFmtId="4" fontId="18" fillId="0" borderId="0" xfId="0" applyNumberFormat="1" applyFont="1" applyAlignment="1">
      <alignment horizontal="center"/>
    </xf>
    <xf numFmtId="44" fontId="23" fillId="0" borderId="0" xfId="1" applyFont="1" applyAlignment="1">
      <alignment horizontal="center"/>
    </xf>
    <xf numFmtId="166" fontId="29" fillId="5" borderId="29" xfId="0" applyNumberFormat="1" applyFont="1" applyFill="1" applyBorder="1" applyAlignment="1" applyProtection="1">
      <alignment horizontal="center" vertical="center" textRotation="90" wrapText="1"/>
    </xf>
    <xf numFmtId="166" fontId="29" fillId="5" borderId="34" xfId="0" applyNumberFormat="1" applyFont="1" applyFill="1" applyBorder="1" applyAlignment="1" applyProtection="1">
      <alignment horizontal="center" vertical="center" textRotation="90" wrapText="1"/>
    </xf>
    <xf numFmtId="44" fontId="23" fillId="0" borderId="3" xfId="1" applyFont="1" applyBorder="1" applyAlignment="1">
      <alignment horizontal="center" vertical="center"/>
    </xf>
    <xf numFmtId="44" fontId="23" fillId="0" borderId="2" xfId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 wrapText="1"/>
    </xf>
    <xf numFmtId="9" fontId="14" fillId="0" borderId="36" xfId="0" applyNumberFormat="1" applyFont="1" applyBorder="1" applyAlignment="1">
      <alignment horizontal="center" vertical="center" wrapText="1"/>
    </xf>
    <xf numFmtId="166" fontId="23" fillId="0" borderId="3" xfId="0" applyNumberFormat="1" applyFont="1" applyFill="1" applyBorder="1" applyAlignment="1" applyProtection="1">
      <alignment horizontal="center" vertical="center"/>
    </xf>
    <xf numFmtId="166" fontId="23" fillId="0" borderId="0" xfId="0" applyNumberFormat="1" applyFont="1" applyFill="1" applyAlignment="1" applyProtection="1">
      <alignment horizontal="center"/>
    </xf>
    <xf numFmtId="166" fontId="29" fillId="0" borderId="29" xfId="0" applyNumberFormat="1" applyFont="1" applyFill="1" applyBorder="1" applyAlignment="1" applyProtection="1">
      <alignment horizontal="center" vertical="center" wrapText="1"/>
    </xf>
    <xf numFmtId="166" fontId="29" fillId="0" borderId="36" xfId="0" applyNumberFormat="1" applyFont="1" applyFill="1" applyBorder="1" applyAlignment="1" applyProtection="1">
      <alignment horizontal="center" vertical="center" wrapText="1"/>
    </xf>
    <xf numFmtId="4" fontId="29" fillId="0" borderId="29" xfId="0" applyNumberFormat="1" applyFont="1" applyFill="1" applyBorder="1" applyAlignment="1" applyProtection="1">
      <alignment horizontal="center" vertical="center" wrapText="1"/>
    </xf>
    <xf numFmtId="4" fontId="29" fillId="0" borderId="36" xfId="0" applyNumberFormat="1" applyFont="1" applyFill="1" applyBorder="1" applyAlignment="1" applyProtection="1">
      <alignment horizontal="center" vertical="center" wrapText="1"/>
    </xf>
    <xf numFmtId="0" fontId="29" fillId="0" borderId="29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 wrapText="1"/>
    </xf>
    <xf numFmtId="9" fontId="41" fillId="5" borderId="24" xfId="0" applyNumberFormat="1" applyFont="1" applyFill="1" applyBorder="1" applyAlignment="1">
      <alignment horizontal="center"/>
    </xf>
    <xf numFmtId="9" fontId="41" fillId="5" borderId="35" xfId="0" applyNumberFormat="1" applyFont="1" applyFill="1" applyBorder="1" applyAlignment="1">
      <alignment horizontal="center"/>
    </xf>
    <xf numFmtId="9" fontId="41" fillId="5" borderId="4" xfId="0" applyNumberFormat="1" applyFont="1" applyFill="1" applyBorder="1" applyAlignment="1">
      <alignment horizontal="center"/>
    </xf>
    <xf numFmtId="166" fontId="23" fillId="0" borderId="35" xfId="0" applyNumberFormat="1" applyFont="1" applyFill="1" applyBorder="1" applyAlignment="1" applyProtection="1">
      <alignment horizontal="center" vertical="center"/>
    </xf>
    <xf numFmtId="9" fontId="41" fillId="0" borderId="24" xfId="0" applyNumberFormat="1" applyFont="1" applyBorder="1" applyAlignment="1">
      <alignment horizontal="center"/>
    </xf>
    <xf numFmtId="9" fontId="41" fillId="0" borderId="35" xfId="0" applyNumberFormat="1" applyFont="1" applyBorder="1" applyAlignment="1">
      <alignment horizontal="center"/>
    </xf>
    <xf numFmtId="9" fontId="41" fillId="0" borderId="4" xfId="0" applyNumberFormat="1" applyFont="1" applyBorder="1" applyAlignment="1">
      <alignment horizontal="center"/>
    </xf>
    <xf numFmtId="9" fontId="41" fillId="0" borderId="29" xfId="0" applyNumberFormat="1" applyFont="1" applyBorder="1" applyAlignment="1">
      <alignment horizontal="center" vertical="justify" wrapText="1"/>
    </xf>
    <xf numFmtId="9" fontId="41" fillId="0" borderId="36" xfId="0" applyNumberFormat="1" applyFont="1" applyBorder="1" applyAlignment="1">
      <alignment horizontal="center" vertical="justify" wrapText="1"/>
    </xf>
    <xf numFmtId="0" fontId="14" fillId="6" borderId="35" xfId="0" quotePrefix="1" applyFont="1" applyFill="1" applyBorder="1" applyAlignment="1">
      <alignment horizontal="center"/>
    </xf>
    <xf numFmtId="0" fontId="14" fillId="6" borderId="4" xfId="0" quotePrefix="1" applyFont="1" applyFill="1" applyBorder="1" applyAlignment="1">
      <alignment horizontal="center"/>
    </xf>
    <xf numFmtId="166" fontId="27" fillId="5" borderId="36" xfId="0" applyNumberFormat="1" applyFont="1" applyFill="1" applyBorder="1" applyAlignment="1" applyProtection="1">
      <alignment horizontal="center" vertical="center" textRotation="90" wrapText="1"/>
    </xf>
    <xf numFmtId="166" fontId="15" fillId="0" borderId="25" xfId="0" applyNumberFormat="1" applyFont="1" applyFill="1" applyBorder="1" applyAlignment="1" applyProtection="1">
      <alignment horizontal="center" vertical="center" wrapText="1"/>
    </xf>
    <xf numFmtId="166" fontId="15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9" fontId="14" fillId="5" borderId="24" xfId="0" quotePrefix="1" applyNumberFormat="1" applyFont="1" applyFill="1" applyBorder="1" applyAlignment="1">
      <alignment horizontal="center"/>
    </xf>
    <xf numFmtId="9" fontId="14" fillId="5" borderId="35" xfId="0" quotePrefix="1" applyNumberFormat="1" applyFont="1" applyFill="1" applyBorder="1" applyAlignment="1">
      <alignment horizontal="center"/>
    </xf>
    <xf numFmtId="166" fontId="23" fillId="0" borderId="4" xfId="0" applyNumberFormat="1" applyFont="1" applyFill="1" applyBorder="1" applyAlignment="1" applyProtection="1">
      <alignment horizontal="center" vertical="center"/>
    </xf>
    <xf numFmtId="44" fontId="23" fillId="0" borderId="0" xfId="2" applyFont="1" applyBorder="1" applyAlignment="1">
      <alignment horizontal="center" vertical="center"/>
    </xf>
    <xf numFmtId="166" fontId="29" fillId="5" borderId="36" xfId="0" applyNumberFormat="1" applyFont="1" applyFill="1" applyBorder="1" applyAlignment="1" applyProtection="1">
      <alignment horizontal="center" vertical="center" textRotation="90" wrapText="1"/>
    </xf>
    <xf numFmtId="4" fontId="48" fillId="5" borderId="29" xfId="0" applyNumberFormat="1" applyFont="1" applyFill="1" applyBorder="1" applyAlignment="1" applyProtection="1">
      <alignment horizontal="center" vertical="center" wrapText="1"/>
    </xf>
    <xf numFmtId="4" fontId="48" fillId="5" borderId="36" xfId="0" applyNumberFormat="1" applyFont="1" applyFill="1" applyBorder="1" applyAlignment="1" applyProtection="1">
      <alignment horizontal="center" vertical="center" wrapText="1"/>
    </xf>
    <xf numFmtId="9" fontId="14" fillId="0" borderId="36" xfId="0" applyNumberFormat="1" applyFont="1" applyBorder="1" applyAlignment="1">
      <alignment horizontal="center" vertical="justify" wrapText="1"/>
    </xf>
    <xf numFmtId="17" fontId="36" fillId="4" borderId="0" xfId="0" applyNumberFormat="1" applyFont="1" applyFill="1" applyAlignment="1">
      <alignment horizontal="center"/>
    </xf>
    <xf numFmtId="9" fontId="14" fillId="5" borderId="29" xfId="0" applyNumberFormat="1" applyFont="1" applyFill="1" applyBorder="1" applyAlignment="1">
      <alignment horizontal="center" vertical="center"/>
    </xf>
    <xf numFmtId="9" fontId="14" fillId="5" borderId="36" xfId="0" applyNumberFormat="1" applyFont="1" applyFill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9" fontId="14" fillId="0" borderId="36" xfId="0" applyNumberFormat="1" applyFont="1" applyBorder="1" applyAlignment="1">
      <alignment horizontal="center" vertical="center"/>
    </xf>
    <xf numFmtId="9" fontId="14" fillId="4" borderId="29" xfId="0" applyNumberFormat="1" applyFont="1" applyFill="1" applyBorder="1" applyAlignment="1">
      <alignment horizontal="center" vertical="center"/>
    </xf>
    <xf numFmtId="9" fontId="14" fillId="4" borderId="36" xfId="0" applyNumberFormat="1" applyFont="1" applyFill="1" applyBorder="1" applyAlignment="1">
      <alignment horizontal="center" vertical="center"/>
    </xf>
    <xf numFmtId="9" fontId="14" fillId="6" borderId="29" xfId="0" quotePrefix="1" applyNumberFormat="1" applyFont="1" applyFill="1" applyBorder="1" applyAlignment="1">
      <alignment horizontal="center" vertical="center"/>
    </xf>
    <xf numFmtId="9" fontId="14" fillId="6" borderId="36" xfId="0" quotePrefix="1" applyNumberFormat="1" applyFont="1" applyFill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36" fillId="5" borderId="0" xfId="0" applyFont="1" applyFill="1" applyAlignment="1">
      <alignment horizontal="center"/>
    </xf>
  </cellXfs>
  <cellStyles count="5">
    <cellStyle name="Moeda" xfId="1" builtinId="4"/>
    <cellStyle name="Moeda 2" xfId="2"/>
    <cellStyle name="Normal" xfId="0" builtinId="0"/>
    <cellStyle name="Porcentagem" xfId="3" builtinId="5"/>
    <cellStyle name="Separador de milhares" xfId="4" builtinId="3"/>
  </cellStyles>
  <dxfs count="33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1029" name="Object 1" hidden="1"/>
        <xdr:cNvSpPr>
          <a:spLocks noChangeArrowheads="1"/>
        </xdr:cNvSpPr>
      </xdr:nvSpPr>
      <xdr:spPr bwMode="auto">
        <a:xfrm>
          <a:off x="279082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9525</xdr:rowOff>
    </xdr:from>
    <xdr:to>
      <xdr:col>8</xdr:col>
      <xdr:colOff>409575</xdr:colOff>
      <xdr:row>1</xdr:row>
      <xdr:rowOff>142875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9525"/>
          <a:ext cx="333375" cy="29527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77934</xdr:colOff>
      <xdr:row>7</xdr:row>
      <xdr:rowOff>51955</xdr:rowOff>
    </xdr:from>
    <xdr:to>
      <xdr:col>14</xdr:col>
      <xdr:colOff>277093</xdr:colOff>
      <xdr:row>8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195457" y="1013114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86591</xdr:colOff>
      <xdr:row>7</xdr:row>
      <xdr:rowOff>60614</xdr:rowOff>
    </xdr:from>
    <xdr:to>
      <xdr:col>17</xdr:col>
      <xdr:colOff>285750</xdr:colOff>
      <xdr:row>9</xdr:row>
      <xdr:rowOff>1</xdr:rowOff>
    </xdr:to>
    <xdr:sp macro="" textlink="">
      <xdr:nvSpPr>
        <xdr:cNvPr id="5" name="Seta para baixo 6"/>
        <xdr:cNvSpPr/>
      </xdr:nvSpPr>
      <xdr:spPr bwMode="auto">
        <a:xfrm>
          <a:off x="6788727" y="100445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112568</xdr:colOff>
      <xdr:row>7</xdr:row>
      <xdr:rowOff>51954</xdr:rowOff>
    </xdr:from>
    <xdr:to>
      <xdr:col>20</xdr:col>
      <xdr:colOff>311727</xdr:colOff>
      <xdr:row>8</xdr:row>
      <xdr:rowOff>147204</xdr:rowOff>
    </xdr:to>
    <xdr:sp macro="" textlink="">
      <xdr:nvSpPr>
        <xdr:cNvPr id="6" name="Seta para baixo 6"/>
        <xdr:cNvSpPr/>
      </xdr:nvSpPr>
      <xdr:spPr bwMode="auto">
        <a:xfrm>
          <a:off x="8113568" y="99579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129886</xdr:colOff>
      <xdr:row>7</xdr:row>
      <xdr:rowOff>51955</xdr:rowOff>
    </xdr:from>
    <xdr:to>
      <xdr:col>26</xdr:col>
      <xdr:colOff>329045</xdr:colOff>
      <xdr:row>8</xdr:row>
      <xdr:rowOff>147205</xdr:rowOff>
    </xdr:to>
    <xdr:sp macro="" textlink="">
      <xdr:nvSpPr>
        <xdr:cNvPr id="7" name="Seta para baixo 6"/>
        <xdr:cNvSpPr/>
      </xdr:nvSpPr>
      <xdr:spPr bwMode="auto">
        <a:xfrm>
          <a:off x="9516341" y="995796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216478</xdr:colOff>
      <xdr:row>6</xdr:row>
      <xdr:rowOff>121226</xdr:rowOff>
    </xdr:from>
    <xdr:to>
      <xdr:col>11</xdr:col>
      <xdr:colOff>355024</xdr:colOff>
      <xdr:row>7</xdr:row>
      <xdr:rowOff>164521</xdr:rowOff>
    </xdr:to>
    <xdr:sp macro="" textlink="">
      <xdr:nvSpPr>
        <xdr:cNvPr id="8" name="Seta para baixo 5"/>
        <xdr:cNvSpPr/>
      </xdr:nvSpPr>
      <xdr:spPr bwMode="auto">
        <a:xfrm>
          <a:off x="4121728" y="891885"/>
          <a:ext cx="138546" cy="23379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155860</xdr:colOff>
      <xdr:row>7</xdr:row>
      <xdr:rowOff>51954</xdr:rowOff>
    </xdr:from>
    <xdr:to>
      <xdr:col>23</xdr:col>
      <xdr:colOff>355019</xdr:colOff>
      <xdr:row>9</xdr:row>
      <xdr:rowOff>0</xdr:rowOff>
    </xdr:to>
    <xdr:sp macro="" textlink="">
      <xdr:nvSpPr>
        <xdr:cNvPr id="9" name="Seta para baixo 6"/>
        <xdr:cNvSpPr/>
      </xdr:nvSpPr>
      <xdr:spPr bwMode="auto">
        <a:xfrm>
          <a:off x="8979474" y="1013113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9</xdr:col>
      <xdr:colOff>0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181350" y="190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055" name="Object 1" hidden="1"/>
        <xdr:cNvSpPr>
          <a:spLocks noChangeArrowheads="1"/>
        </xdr:cNvSpPr>
      </xdr:nvSpPr>
      <xdr:spPr bwMode="auto">
        <a:xfrm>
          <a:off x="287655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056" name="Object 2" hidden="1"/>
        <xdr:cNvSpPr>
          <a:spLocks noChangeArrowheads="1"/>
        </xdr:cNvSpPr>
      </xdr:nvSpPr>
      <xdr:spPr bwMode="auto">
        <a:xfrm>
          <a:off x="287655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2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112567</xdr:colOff>
      <xdr:row>7</xdr:row>
      <xdr:rowOff>60615</xdr:rowOff>
    </xdr:from>
    <xdr:to>
      <xdr:col>14</xdr:col>
      <xdr:colOff>311726</xdr:colOff>
      <xdr:row>8</xdr:row>
      <xdr:rowOff>155865</xdr:rowOff>
    </xdr:to>
    <xdr:sp macro="" textlink="">
      <xdr:nvSpPr>
        <xdr:cNvPr id="5" name="Seta para baixo 4"/>
        <xdr:cNvSpPr/>
      </xdr:nvSpPr>
      <xdr:spPr bwMode="auto">
        <a:xfrm>
          <a:off x="5593772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112567</xdr:colOff>
      <xdr:row>7</xdr:row>
      <xdr:rowOff>60615</xdr:rowOff>
    </xdr:from>
    <xdr:to>
      <xdr:col>17</xdr:col>
      <xdr:colOff>311726</xdr:colOff>
      <xdr:row>8</xdr:row>
      <xdr:rowOff>155865</xdr:rowOff>
    </xdr:to>
    <xdr:sp macro="" textlink="">
      <xdr:nvSpPr>
        <xdr:cNvPr id="6" name="Seta para baixo 5"/>
        <xdr:cNvSpPr/>
      </xdr:nvSpPr>
      <xdr:spPr bwMode="auto">
        <a:xfrm>
          <a:off x="6866658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112567</xdr:colOff>
      <xdr:row>7</xdr:row>
      <xdr:rowOff>60615</xdr:rowOff>
    </xdr:from>
    <xdr:to>
      <xdr:col>20</xdr:col>
      <xdr:colOff>311726</xdr:colOff>
      <xdr:row>8</xdr:row>
      <xdr:rowOff>155865</xdr:rowOff>
    </xdr:to>
    <xdr:sp macro="" textlink="">
      <xdr:nvSpPr>
        <xdr:cNvPr id="7" name="Seta para baixo 6"/>
        <xdr:cNvSpPr/>
      </xdr:nvSpPr>
      <xdr:spPr bwMode="auto">
        <a:xfrm>
          <a:off x="8139544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117764</xdr:colOff>
      <xdr:row>7</xdr:row>
      <xdr:rowOff>65812</xdr:rowOff>
    </xdr:from>
    <xdr:to>
      <xdr:col>23</xdr:col>
      <xdr:colOff>316923</xdr:colOff>
      <xdr:row>8</xdr:row>
      <xdr:rowOff>161062</xdr:rowOff>
    </xdr:to>
    <xdr:sp macro="" textlink="">
      <xdr:nvSpPr>
        <xdr:cNvPr id="8" name="Seta para baixo 7"/>
        <xdr:cNvSpPr/>
      </xdr:nvSpPr>
      <xdr:spPr bwMode="auto">
        <a:xfrm>
          <a:off x="9434946" y="1044289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112568</xdr:colOff>
      <xdr:row>7</xdr:row>
      <xdr:rowOff>60615</xdr:rowOff>
    </xdr:from>
    <xdr:to>
      <xdr:col>26</xdr:col>
      <xdr:colOff>311727</xdr:colOff>
      <xdr:row>8</xdr:row>
      <xdr:rowOff>155865</xdr:rowOff>
    </xdr:to>
    <xdr:sp macro="" textlink="">
      <xdr:nvSpPr>
        <xdr:cNvPr id="9" name="Seta para baixo 8"/>
        <xdr:cNvSpPr/>
      </xdr:nvSpPr>
      <xdr:spPr bwMode="auto">
        <a:xfrm>
          <a:off x="9447068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199159</xdr:colOff>
      <xdr:row>6</xdr:row>
      <xdr:rowOff>173182</xdr:rowOff>
    </xdr:from>
    <xdr:to>
      <xdr:col>11</xdr:col>
      <xdr:colOff>372341</xdr:colOff>
      <xdr:row>8</xdr:row>
      <xdr:rowOff>60614</xdr:rowOff>
    </xdr:to>
    <xdr:sp macro="" textlink="">
      <xdr:nvSpPr>
        <xdr:cNvPr id="10" name="Seta para baixo 5"/>
        <xdr:cNvSpPr/>
      </xdr:nvSpPr>
      <xdr:spPr bwMode="auto">
        <a:xfrm>
          <a:off x="4433454" y="943841"/>
          <a:ext cx="173182" cy="25111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00350" y="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00350" y="0"/>
          <a:ext cx="342900" cy="31432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173182</xdr:colOff>
      <xdr:row>7</xdr:row>
      <xdr:rowOff>165387</xdr:rowOff>
    </xdr:from>
    <xdr:to>
      <xdr:col>14</xdr:col>
      <xdr:colOff>320387</xdr:colOff>
      <xdr:row>8</xdr:row>
      <xdr:rowOff>163657</xdr:rowOff>
    </xdr:to>
    <xdr:sp macro="" textlink="">
      <xdr:nvSpPr>
        <xdr:cNvPr id="7" name="Seta para baixo 6"/>
        <xdr:cNvSpPr/>
      </xdr:nvSpPr>
      <xdr:spPr bwMode="auto">
        <a:xfrm>
          <a:off x="5290705" y="1117887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277091</xdr:colOff>
      <xdr:row>8</xdr:row>
      <xdr:rowOff>155863</xdr:rowOff>
    </xdr:from>
    <xdr:to>
      <xdr:col>11</xdr:col>
      <xdr:colOff>424294</xdr:colOff>
      <xdr:row>9</xdr:row>
      <xdr:rowOff>155864</xdr:rowOff>
    </xdr:to>
    <xdr:sp macro="" textlink="">
      <xdr:nvSpPr>
        <xdr:cNvPr id="9" name="Seta para baixo 5"/>
        <xdr:cNvSpPr/>
      </xdr:nvSpPr>
      <xdr:spPr bwMode="auto">
        <a:xfrm>
          <a:off x="4165023" y="1281545"/>
          <a:ext cx="147203" cy="16452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8</xdr:row>
      <xdr:rowOff>863</xdr:rowOff>
    </xdr:from>
    <xdr:to>
      <xdr:col>17</xdr:col>
      <xdr:colOff>346362</xdr:colOff>
      <xdr:row>9</xdr:row>
      <xdr:rowOff>7792</xdr:rowOff>
    </xdr:to>
    <xdr:sp macro="" textlink="">
      <xdr:nvSpPr>
        <xdr:cNvPr id="10" name="Seta para baixo 6"/>
        <xdr:cNvSpPr/>
      </xdr:nvSpPr>
      <xdr:spPr bwMode="auto">
        <a:xfrm>
          <a:off x="6546271" y="1126545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199159</xdr:colOff>
      <xdr:row>7</xdr:row>
      <xdr:rowOff>164523</xdr:rowOff>
    </xdr:from>
    <xdr:to>
      <xdr:col>20</xdr:col>
      <xdr:colOff>346364</xdr:colOff>
      <xdr:row>8</xdr:row>
      <xdr:rowOff>162793</xdr:rowOff>
    </xdr:to>
    <xdr:sp macro="" textlink="">
      <xdr:nvSpPr>
        <xdr:cNvPr id="11" name="Seta para baixo 6"/>
        <xdr:cNvSpPr/>
      </xdr:nvSpPr>
      <xdr:spPr bwMode="auto">
        <a:xfrm>
          <a:off x="7775864" y="1117023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199159</xdr:colOff>
      <xdr:row>7</xdr:row>
      <xdr:rowOff>164523</xdr:rowOff>
    </xdr:from>
    <xdr:to>
      <xdr:col>23</xdr:col>
      <xdr:colOff>346364</xdr:colOff>
      <xdr:row>8</xdr:row>
      <xdr:rowOff>162793</xdr:rowOff>
    </xdr:to>
    <xdr:sp macro="" textlink="">
      <xdr:nvSpPr>
        <xdr:cNvPr id="12" name="Seta para baixo 6"/>
        <xdr:cNvSpPr/>
      </xdr:nvSpPr>
      <xdr:spPr bwMode="auto">
        <a:xfrm>
          <a:off x="9005454" y="1117023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216478</xdr:colOff>
      <xdr:row>8</xdr:row>
      <xdr:rowOff>0</xdr:rowOff>
    </xdr:from>
    <xdr:to>
      <xdr:col>26</xdr:col>
      <xdr:colOff>363683</xdr:colOff>
      <xdr:row>9</xdr:row>
      <xdr:rowOff>6929</xdr:rowOff>
    </xdr:to>
    <xdr:sp macro="" textlink="">
      <xdr:nvSpPr>
        <xdr:cNvPr id="13" name="Seta para baixo 6"/>
        <xdr:cNvSpPr/>
      </xdr:nvSpPr>
      <xdr:spPr bwMode="auto">
        <a:xfrm>
          <a:off x="10252364" y="1125682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73386" y="1117024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10" name="Seta para baixo 5"/>
        <xdr:cNvSpPr/>
      </xdr:nvSpPr>
      <xdr:spPr bwMode="auto">
        <a:xfrm>
          <a:off x="4190999" y="1117023"/>
          <a:ext cx="138545" cy="155863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12" name="Seta para baixo 4"/>
        <xdr:cNvSpPr/>
      </xdr:nvSpPr>
      <xdr:spPr bwMode="auto">
        <a:xfrm>
          <a:off x="6554930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13" name="Seta para baixo 4"/>
        <xdr:cNvSpPr/>
      </xdr:nvSpPr>
      <xdr:spPr bwMode="auto">
        <a:xfrm>
          <a:off x="7801841" y="1117022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14" name="Seta para baixo 4"/>
        <xdr:cNvSpPr/>
      </xdr:nvSpPr>
      <xdr:spPr bwMode="auto">
        <a:xfrm>
          <a:off x="9014113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5" name="Seta para baixo 4"/>
        <xdr:cNvSpPr/>
      </xdr:nvSpPr>
      <xdr:spPr bwMode="auto">
        <a:xfrm>
          <a:off x="10261022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476500" y="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342900" cy="31432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173182</xdr:colOff>
      <xdr:row>7</xdr:row>
      <xdr:rowOff>165387</xdr:rowOff>
    </xdr:from>
    <xdr:to>
      <xdr:col>14</xdr:col>
      <xdr:colOff>320387</xdr:colOff>
      <xdr:row>8</xdr:row>
      <xdr:rowOff>163657</xdr:rowOff>
    </xdr:to>
    <xdr:sp macro="" textlink="">
      <xdr:nvSpPr>
        <xdr:cNvPr id="4" name="Seta para baixo 6"/>
        <xdr:cNvSpPr/>
      </xdr:nvSpPr>
      <xdr:spPr bwMode="auto">
        <a:xfrm>
          <a:off x="5326207" y="1070262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277091</xdr:colOff>
      <xdr:row>8</xdr:row>
      <xdr:rowOff>155863</xdr:rowOff>
    </xdr:from>
    <xdr:to>
      <xdr:col>11</xdr:col>
      <xdr:colOff>424294</xdr:colOff>
      <xdr:row>9</xdr:row>
      <xdr:rowOff>155864</xdr:rowOff>
    </xdr:to>
    <xdr:sp macro="" textlink="">
      <xdr:nvSpPr>
        <xdr:cNvPr id="5" name="Seta para baixo 5"/>
        <xdr:cNvSpPr/>
      </xdr:nvSpPr>
      <xdr:spPr bwMode="auto">
        <a:xfrm>
          <a:off x="4087091" y="1232188"/>
          <a:ext cx="147203" cy="161926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8</xdr:row>
      <xdr:rowOff>863</xdr:rowOff>
    </xdr:from>
    <xdr:to>
      <xdr:col>17</xdr:col>
      <xdr:colOff>346362</xdr:colOff>
      <xdr:row>9</xdr:row>
      <xdr:rowOff>7792</xdr:rowOff>
    </xdr:to>
    <xdr:sp macro="" textlink="">
      <xdr:nvSpPr>
        <xdr:cNvPr id="6" name="Seta para baixo 6"/>
        <xdr:cNvSpPr/>
      </xdr:nvSpPr>
      <xdr:spPr bwMode="auto">
        <a:xfrm>
          <a:off x="6695207" y="1077188"/>
          <a:ext cx="147205" cy="16885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199159</xdr:colOff>
      <xdr:row>7</xdr:row>
      <xdr:rowOff>164523</xdr:rowOff>
    </xdr:from>
    <xdr:to>
      <xdr:col>20</xdr:col>
      <xdr:colOff>346364</xdr:colOff>
      <xdr:row>8</xdr:row>
      <xdr:rowOff>162793</xdr:rowOff>
    </xdr:to>
    <xdr:sp macro="" textlink="">
      <xdr:nvSpPr>
        <xdr:cNvPr id="7" name="Seta para baixo 6"/>
        <xdr:cNvSpPr/>
      </xdr:nvSpPr>
      <xdr:spPr bwMode="auto">
        <a:xfrm>
          <a:off x="8038234" y="1069398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199159</xdr:colOff>
      <xdr:row>7</xdr:row>
      <xdr:rowOff>164523</xdr:rowOff>
    </xdr:from>
    <xdr:to>
      <xdr:col>23</xdr:col>
      <xdr:colOff>346364</xdr:colOff>
      <xdr:row>8</xdr:row>
      <xdr:rowOff>162793</xdr:rowOff>
    </xdr:to>
    <xdr:sp macro="" textlink="">
      <xdr:nvSpPr>
        <xdr:cNvPr id="8" name="Seta para baixo 6"/>
        <xdr:cNvSpPr/>
      </xdr:nvSpPr>
      <xdr:spPr bwMode="auto">
        <a:xfrm>
          <a:off x="9381259" y="1069398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216478</xdr:colOff>
      <xdr:row>8</xdr:row>
      <xdr:rowOff>0</xdr:rowOff>
    </xdr:from>
    <xdr:to>
      <xdr:col>26</xdr:col>
      <xdr:colOff>363683</xdr:colOff>
      <xdr:row>9</xdr:row>
      <xdr:rowOff>6929</xdr:rowOff>
    </xdr:to>
    <xdr:sp macro="" textlink="">
      <xdr:nvSpPr>
        <xdr:cNvPr id="9" name="Seta para baixo 6"/>
        <xdr:cNvSpPr/>
      </xdr:nvSpPr>
      <xdr:spPr bwMode="auto">
        <a:xfrm>
          <a:off x="10741603" y="1076325"/>
          <a:ext cx="147205" cy="16885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58127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58127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1275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81179" y="1117024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6" name="Seta para baixo 5"/>
        <xdr:cNvSpPr/>
      </xdr:nvSpPr>
      <xdr:spPr bwMode="auto">
        <a:xfrm>
          <a:off x="4152033" y="1117023"/>
          <a:ext cx="138545" cy="154131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7" name="Seta para baixo 4"/>
        <xdr:cNvSpPr/>
      </xdr:nvSpPr>
      <xdr:spPr bwMode="auto">
        <a:xfrm>
          <a:off x="6619007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8" name="Seta para baixo 4"/>
        <xdr:cNvSpPr/>
      </xdr:nvSpPr>
      <xdr:spPr bwMode="auto">
        <a:xfrm>
          <a:off x="7903152" y="1117022"/>
          <a:ext cx="147205" cy="17145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9" name="Seta para baixo 4"/>
        <xdr:cNvSpPr/>
      </xdr:nvSpPr>
      <xdr:spPr bwMode="auto">
        <a:xfrm>
          <a:off x="9133608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0" name="Seta para baixo 4"/>
        <xdr:cNvSpPr/>
      </xdr:nvSpPr>
      <xdr:spPr bwMode="auto">
        <a:xfrm>
          <a:off x="10398702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8</xdr:col>
      <xdr:colOff>409575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009900" y="19050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361950</xdr:colOff>
      <xdr:row>2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90850" y="19050"/>
          <a:ext cx="314325" cy="27622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233796</xdr:colOff>
      <xdr:row>8</xdr:row>
      <xdr:rowOff>164523</xdr:rowOff>
    </xdr:from>
    <xdr:to>
      <xdr:col>14</xdr:col>
      <xdr:colOff>372341</xdr:colOff>
      <xdr:row>9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377296" y="1107498"/>
          <a:ext cx="138545" cy="1541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8</xdr:row>
      <xdr:rowOff>155865</xdr:rowOff>
    </xdr:from>
    <xdr:to>
      <xdr:col>20</xdr:col>
      <xdr:colOff>355018</xdr:colOff>
      <xdr:row>10</xdr:row>
      <xdr:rowOff>0</xdr:rowOff>
    </xdr:to>
    <xdr:sp macro="" textlink="">
      <xdr:nvSpPr>
        <xdr:cNvPr id="5" name="Seta para baixo 6"/>
        <xdr:cNvSpPr/>
      </xdr:nvSpPr>
      <xdr:spPr bwMode="auto">
        <a:xfrm>
          <a:off x="7560252" y="1098840"/>
          <a:ext cx="138541" cy="16798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216477</xdr:colOff>
      <xdr:row>8</xdr:row>
      <xdr:rowOff>155863</xdr:rowOff>
    </xdr:from>
    <xdr:to>
      <xdr:col>17</xdr:col>
      <xdr:colOff>355018</xdr:colOff>
      <xdr:row>9</xdr:row>
      <xdr:rowOff>155861</xdr:rowOff>
    </xdr:to>
    <xdr:sp macro="" textlink="">
      <xdr:nvSpPr>
        <xdr:cNvPr id="6" name="Seta para baixo 6"/>
        <xdr:cNvSpPr/>
      </xdr:nvSpPr>
      <xdr:spPr bwMode="auto">
        <a:xfrm>
          <a:off x="6464877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216475</xdr:colOff>
      <xdr:row>8</xdr:row>
      <xdr:rowOff>155863</xdr:rowOff>
    </xdr:from>
    <xdr:to>
      <xdr:col>23</xdr:col>
      <xdr:colOff>355016</xdr:colOff>
      <xdr:row>9</xdr:row>
      <xdr:rowOff>155861</xdr:rowOff>
    </xdr:to>
    <xdr:sp macro="" textlink="">
      <xdr:nvSpPr>
        <xdr:cNvPr id="7" name="Seta para baixo 6"/>
        <xdr:cNvSpPr/>
      </xdr:nvSpPr>
      <xdr:spPr bwMode="auto">
        <a:xfrm>
          <a:off x="8674675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242452</xdr:colOff>
      <xdr:row>8</xdr:row>
      <xdr:rowOff>155863</xdr:rowOff>
    </xdr:from>
    <xdr:to>
      <xdr:col>26</xdr:col>
      <xdr:colOff>380993</xdr:colOff>
      <xdr:row>9</xdr:row>
      <xdr:rowOff>155861</xdr:rowOff>
    </xdr:to>
    <xdr:sp macro="" textlink="">
      <xdr:nvSpPr>
        <xdr:cNvPr id="8" name="Seta para baixo 6"/>
        <xdr:cNvSpPr/>
      </xdr:nvSpPr>
      <xdr:spPr bwMode="auto">
        <a:xfrm>
          <a:off x="9805552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8</xdr:col>
      <xdr:colOff>409575</xdr:colOff>
      <xdr:row>2</xdr:row>
      <xdr:rowOff>152400</xdr:rowOff>
    </xdr:to>
    <xdr:sp macro="" textlink="">
      <xdr:nvSpPr>
        <xdr:cNvPr id="19461" name="Object 1" hidden="1"/>
        <xdr:cNvSpPr>
          <a:spLocks noChangeArrowheads="1"/>
        </xdr:cNvSpPr>
      </xdr:nvSpPr>
      <xdr:spPr bwMode="auto">
        <a:xfrm>
          <a:off x="2867025" y="285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361950</xdr:colOff>
      <xdr:row>2</xdr:row>
      <xdr:rowOff>133350</xdr:rowOff>
    </xdr:to>
    <xdr:pic>
      <xdr:nvPicPr>
        <xdr:cNvPr id="19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47975" y="47625"/>
          <a:ext cx="314325" cy="29527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233796</xdr:colOff>
      <xdr:row>8</xdr:row>
      <xdr:rowOff>164523</xdr:rowOff>
    </xdr:from>
    <xdr:to>
      <xdr:col>14</xdr:col>
      <xdr:colOff>372341</xdr:colOff>
      <xdr:row>9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385955" y="1108364"/>
          <a:ext cx="138545" cy="15586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8</xdr:row>
      <xdr:rowOff>155865</xdr:rowOff>
    </xdr:from>
    <xdr:to>
      <xdr:col>20</xdr:col>
      <xdr:colOff>355018</xdr:colOff>
      <xdr:row>10</xdr:row>
      <xdr:rowOff>0</xdr:rowOff>
    </xdr:to>
    <xdr:sp macro="" textlink="">
      <xdr:nvSpPr>
        <xdr:cNvPr id="8" name="Seta para baixo 6"/>
        <xdr:cNvSpPr/>
      </xdr:nvSpPr>
      <xdr:spPr bwMode="auto">
        <a:xfrm>
          <a:off x="7559386" y="1099706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216477</xdr:colOff>
      <xdr:row>8</xdr:row>
      <xdr:rowOff>155863</xdr:rowOff>
    </xdr:from>
    <xdr:to>
      <xdr:col>17</xdr:col>
      <xdr:colOff>355018</xdr:colOff>
      <xdr:row>9</xdr:row>
      <xdr:rowOff>155861</xdr:rowOff>
    </xdr:to>
    <xdr:sp macro="" textlink="">
      <xdr:nvSpPr>
        <xdr:cNvPr id="9" name="Seta para baixo 6"/>
        <xdr:cNvSpPr/>
      </xdr:nvSpPr>
      <xdr:spPr bwMode="auto">
        <a:xfrm>
          <a:off x="6468341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216475</xdr:colOff>
      <xdr:row>8</xdr:row>
      <xdr:rowOff>155863</xdr:rowOff>
    </xdr:from>
    <xdr:to>
      <xdr:col>23</xdr:col>
      <xdr:colOff>355016</xdr:colOff>
      <xdr:row>9</xdr:row>
      <xdr:rowOff>155861</xdr:rowOff>
    </xdr:to>
    <xdr:sp macro="" textlink="">
      <xdr:nvSpPr>
        <xdr:cNvPr id="10" name="Seta para baixo 6"/>
        <xdr:cNvSpPr/>
      </xdr:nvSpPr>
      <xdr:spPr bwMode="auto">
        <a:xfrm>
          <a:off x="8667748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242452</xdr:colOff>
      <xdr:row>8</xdr:row>
      <xdr:rowOff>155863</xdr:rowOff>
    </xdr:from>
    <xdr:to>
      <xdr:col>26</xdr:col>
      <xdr:colOff>380993</xdr:colOff>
      <xdr:row>9</xdr:row>
      <xdr:rowOff>155861</xdr:rowOff>
    </xdr:to>
    <xdr:sp macro="" textlink="">
      <xdr:nvSpPr>
        <xdr:cNvPr id="11" name="Seta para baixo 6"/>
        <xdr:cNvSpPr/>
      </xdr:nvSpPr>
      <xdr:spPr bwMode="auto">
        <a:xfrm>
          <a:off x="9793429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9</xdr:col>
      <xdr:colOff>0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181350" y="190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18"/>
  <sheetViews>
    <sheetView view="pageBreakPreview" zoomScale="110" zoomScaleNormal="110" zoomScaleSheetLayoutView="110" workbookViewId="0">
      <pane ySplit="10" topLeftCell="A124" activePane="bottomLeft" state="frozen"/>
      <selection activeCell="I135" sqref="I135"/>
      <selection pane="bottomLeft" activeCell="I134" sqref="I134"/>
    </sheetView>
  </sheetViews>
  <sheetFormatPr defaultRowHeight="12.75"/>
  <cols>
    <col min="1" max="1" width="3.140625" customWidth="1"/>
    <col min="2" max="2" width="5.28515625" style="1" customWidth="1"/>
    <col min="3" max="3" width="5.85546875" style="1" customWidth="1"/>
    <col min="4" max="4" width="4.7109375" style="1" customWidth="1"/>
    <col min="5" max="5" width="5.28515625" style="1" customWidth="1"/>
    <col min="6" max="6" width="3.7109375" style="1" customWidth="1"/>
    <col min="7" max="7" width="3" style="1" customWidth="1"/>
    <col min="8" max="8" width="6" style="1" customWidth="1"/>
    <col min="9" max="9" width="6.85546875" style="1" customWidth="1"/>
    <col min="10" max="10" width="6.5703125" style="1" customWidth="1"/>
    <col min="11" max="12" width="6.42578125" style="1" customWidth="1"/>
    <col min="13" max="13" width="6.5703125" style="1" customWidth="1"/>
    <col min="14" max="14" width="6.28515625" style="1" customWidth="1"/>
    <col min="15" max="15" width="6.42578125" style="1" customWidth="1"/>
    <col min="16" max="16" width="6.5703125" style="1" customWidth="1"/>
    <col min="17" max="17" width="6.28515625" customWidth="1"/>
    <col min="18" max="18" width="6.42578125" customWidth="1"/>
    <col min="19" max="19" width="6.5703125" customWidth="1"/>
    <col min="20" max="22" width="6.42578125" customWidth="1"/>
    <col min="23" max="23" width="6" customWidth="1"/>
    <col min="24" max="25" width="6.42578125" customWidth="1"/>
    <col min="26" max="26" width="5.85546875" customWidth="1"/>
    <col min="27" max="27" width="6.5703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3" customHeight="1"/>
    <row r="7" spans="1:27" ht="13.5" customHeight="1">
      <c r="B7" s="112" t="s">
        <v>3</v>
      </c>
      <c r="C7" s="113"/>
      <c r="D7" s="45"/>
      <c r="E7" s="45"/>
      <c r="F7" s="45"/>
      <c r="G7" s="45"/>
      <c r="H7" s="45"/>
      <c r="T7" s="115" t="s">
        <v>156</v>
      </c>
      <c r="U7" s="21"/>
      <c r="V7" s="21"/>
      <c r="W7" s="411">
        <f>'base(indices)'!H1</f>
        <v>44409</v>
      </c>
      <c r="X7" s="411"/>
    </row>
    <row r="8" spans="1:27" ht="13.5" thickBot="1">
      <c r="B8" s="6" t="s">
        <v>101</v>
      </c>
      <c r="I8" s="412">
        <f>W7</f>
        <v>44409</v>
      </c>
      <c r="J8" s="412"/>
      <c r="K8" s="109"/>
      <c r="L8" s="109"/>
      <c r="M8" s="110"/>
      <c r="N8" s="111"/>
      <c r="O8" s="110"/>
      <c r="P8" s="110"/>
      <c r="Q8" s="30"/>
    </row>
    <row r="9" spans="1:27" ht="12.75" customHeight="1" thickBot="1">
      <c r="A9" s="413" t="s">
        <v>42</v>
      </c>
      <c r="B9" s="415" t="s">
        <v>4</v>
      </c>
      <c r="C9" s="417" t="s">
        <v>36</v>
      </c>
      <c r="D9" s="419" t="s">
        <v>37</v>
      </c>
      <c r="E9" s="419" t="s">
        <v>43</v>
      </c>
      <c r="F9" s="391" t="s">
        <v>164</v>
      </c>
      <c r="G9" s="391" t="s">
        <v>165</v>
      </c>
      <c r="H9" s="404" t="s">
        <v>157</v>
      </c>
      <c r="I9" s="406" t="s">
        <v>172</v>
      </c>
      <c r="J9" s="408" t="s">
        <v>155</v>
      </c>
      <c r="K9" s="409"/>
      <c r="L9" s="410"/>
      <c r="M9" s="401">
        <v>0.95</v>
      </c>
      <c r="N9" s="402"/>
      <c r="O9" s="403"/>
      <c r="P9" s="398">
        <v>0.9</v>
      </c>
      <c r="Q9" s="399"/>
      <c r="R9" s="400"/>
      <c r="S9" s="401">
        <v>0.8</v>
      </c>
      <c r="T9" s="402"/>
      <c r="U9" s="403"/>
      <c r="V9" s="398">
        <v>0.7</v>
      </c>
      <c r="W9" s="399"/>
      <c r="X9" s="400"/>
      <c r="Y9" s="398">
        <v>0.6</v>
      </c>
      <c r="Z9" s="399"/>
      <c r="AA9" s="400"/>
    </row>
    <row r="10" spans="1:27" ht="31.5" customHeight="1" thickBot="1">
      <c r="A10" s="414"/>
      <c r="B10" s="416"/>
      <c r="C10" s="418"/>
      <c r="D10" s="420"/>
      <c r="E10" s="420"/>
      <c r="F10" s="392"/>
      <c r="G10" s="392"/>
      <c r="H10" s="405"/>
      <c r="I10" s="407"/>
      <c r="J10" s="224" t="s">
        <v>166</v>
      </c>
      <c r="K10" s="225" t="s">
        <v>63</v>
      </c>
      <c r="L10" s="226" t="s">
        <v>0</v>
      </c>
      <c r="M10" s="224" t="s">
        <v>166</v>
      </c>
      <c r="N10" s="225" t="s">
        <v>63</v>
      </c>
      <c r="O10" s="228" t="s">
        <v>133</v>
      </c>
      <c r="P10" s="224" t="s">
        <v>166</v>
      </c>
      <c r="Q10" s="225" t="s">
        <v>63</v>
      </c>
      <c r="R10" s="227" t="s">
        <v>39</v>
      </c>
      <c r="S10" s="224" t="s">
        <v>166</v>
      </c>
      <c r="T10" s="225" t="s">
        <v>63</v>
      </c>
      <c r="U10" s="227" t="s">
        <v>46</v>
      </c>
      <c r="V10" s="224" t="s">
        <v>166</v>
      </c>
      <c r="W10" s="225" t="s">
        <v>63</v>
      </c>
      <c r="X10" s="227" t="s">
        <v>47</v>
      </c>
      <c r="Y10" s="224" t="s">
        <v>166</v>
      </c>
      <c r="Z10" s="225" t="s">
        <v>63</v>
      </c>
      <c r="AA10" s="227" t="s">
        <v>48</v>
      </c>
    </row>
    <row r="11" spans="1:27" ht="13.5" customHeight="1">
      <c r="A11" s="219">
        <v>120</v>
      </c>
      <c r="B11" s="215">
        <v>40544</v>
      </c>
      <c r="C11" s="47">
        <v>540</v>
      </c>
      <c r="D11" s="309">
        <v>1</v>
      </c>
      <c r="E11" s="87">
        <f t="shared" ref="E11:E69" si="0">C11*D11</f>
        <v>540</v>
      </c>
      <c r="F11" s="133">
        <v>0</v>
      </c>
      <c r="G11" s="87">
        <f t="shared" ref="G11:G68" si="1">E11*F11</f>
        <v>0</v>
      </c>
      <c r="H11" s="47">
        <f t="shared" ref="H11:H42" si="2">E11+G11</f>
        <v>540</v>
      </c>
      <c r="I11" s="134">
        <f>H131</f>
        <v>106207</v>
      </c>
      <c r="J11" s="205">
        <f>IF((I11-H$21+(H$21/12*12))+K11&gt;=H149,H149-K11,(I11-H$21+(H$21/12*12)))</f>
        <v>58300</v>
      </c>
      <c r="K11" s="205">
        <f t="shared" ref="K11:K42" si="3">H$148</f>
        <v>7700</v>
      </c>
      <c r="L11" s="205">
        <f t="shared" ref="L11:L20" si="4">J11+K11</f>
        <v>66000</v>
      </c>
      <c r="M11" s="205">
        <f t="shared" ref="M11:M20" si="5">J11*M$9</f>
        <v>55385</v>
      </c>
      <c r="N11" s="205">
        <f t="shared" ref="N11:N20" si="6">K11*M$9</f>
        <v>7315</v>
      </c>
      <c r="O11" s="205">
        <f t="shared" ref="O11:O20" si="7">M11+N11</f>
        <v>62700</v>
      </c>
      <c r="P11" s="197">
        <f t="shared" ref="P11:P29" si="8">J11*$P$9</f>
        <v>52470</v>
      </c>
      <c r="Q11" s="205">
        <f t="shared" ref="Q11:Q70" si="9">K11*P$9</f>
        <v>6930</v>
      </c>
      <c r="R11" s="205">
        <f t="shared" ref="R11:R36" si="10">P11+Q11</f>
        <v>59400</v>
      </c>
      <c r="S11" s="205">
        <f t="shared" ref="S11:S23" si="11">J11*S$9</f>
        <v>46640</v>
      </c>
      <c r="T11" s="205">
        <f t="shared" ref="T11:T70" si="12">K11*S$9</f>
        <v>6160</v>
      </c>
      <c r="U11" s="205">
        <f t="shared" ref="U11:U23" si="13">S11+T11</f>
        <v>52800</v>
      </c>
      <c r="V11" s="205">
        <f t="shared" ref="V11:V22" si="14">J11*V$9</f>
        <v>40810</v>
      </c>
      <c r="W11" s="205">
        <f t="shared" ref="W11:W70" si="15">K11*V$9</f>
        <v>5390</v>
      </c>
      <c r="X11" s="205">
        <f t="shared" ref="X11:X22" si="16">V11+W11</f>
        <v>46200</v>
      </c>
      <c r="Y11" s="205">
        <f t="shared" ref="Y11:Y42" si="17">J11*Y$9</f>
        <v>34980</v>
      </c>
      <c r="Z11" s="205">
        <f t="shared" ref="Z11:Z42" si="18">K11*Y$9</f>
        <v>4620</v>
      </c>
      <c r="AA11" s="196">
        <f t="shared" ref="AA11:AA69" si="19">Y11+Z11</f>
        <v>39600</v>
      </c>
    </row>
    <row r="12" spans="1:27" ht="13.5" customHeight="1">
      <c r="A12" s="118">
        <v>119</v>
      </c>
      <c r="B12" s="216">
        <v>40575</v>
      </c>
      <c r="C12" s="68">
        <v>540</v>
      </c>
      <c r="D12" s="310">
        <v>1</v>
      </c>
      <c r="E12" s="60">
        <f t="shared" si="0"/>
        <v>540</v>
      </c>
      <c r="F12" s="59">
        <v>0</v>
      </c>
      <c r="G12" s="60">
        <f t="shared" si="1"/>
        <v>0</v>
      </c>
      <c r="H12" s="57">
        <f t="shared" si="2"/>
        <v>540</v>
      </c>
      <c r="I12" s="132">
        <f>I11-H11</f>
        <v>105667</v>
      </c>
      <c r="J12" s="102">
        <f>IF((I12-H$21+(H$21/12*11))+K12&gt;H149,H149-K12,(I12-H$21+(H$21/12*11)))</f>
        <v>58300</v>
      </c>
      <c r="K12" s="102">
        <f t="shared" si="3"/>
        <v>7700</v>
      </c>
      <c r="L12" s="102">
        <f t="shared" si="4"/>
        <v>66000</v>
      </c>
      <c r="M12" s="102">
        <f t="shared" si="5"/>
        <v>55385</v>
      </c>
      <c r="N12" s="102">
        <f t="shared" si="6"/>
        <v>7315</v>
      </c>
      <c r="O12" s="102">
        <f t="shared" si="7"/>
        <v>62700</v>
      </c>
      <c r="P12" s="102">
        <f t="shared" si="8"/>
        <v>52470</v>
      </c>
      <c r="Q12" s="102">
        <f t="shared" si="9"/>
        <v>6930</v>
      </c>
      <c r="R12" s="102">
        <f t="shared" si="10"/>
        <v>59400</v>
      </c>
      <c r="S12" s="102">
        <f t="shared" si="11"/>
        <v>46640</v>
      </c>
      <c r="T12" s="102">
        <f t="shared" si="12"/>
        <v>6160</v>
      </c>
      <c r="U12" s="102">
        <f t="shared" si="13"/>
        <v>52800</v>
      </c>
      <c r="V12" s="102">
        <f t="shared" si="14"/>
        <v>40810</v>
      </c>
      <c r="W12" s="102">
        <f t="shared" si="15"/>
        <v>5390</v>
      </c>
      <c r="X12" s="102">
        <f t="shared" si="16"/>
        <v>46200</v>
      </c>
      <c r="Y12" s="102">
        <f t="shared" si="17"/>
        <v>34980</v>
      </c>
      <c r="Z12" s="102">
        <f t="shared" si="18"/>
        <v>4620</v>
      </c>
      <c r="AA12" s="66">
        <f t="shared" si="19"/>
        <v>39600</v>
      </c>
    </row>
    <row r="13" spans="1:27" ht="13.5" customHeight="1">
      <c r="A13" s="118">
        <v>118</v>
      </c>
      <c r="B13" s="217">
        <v>40603</v>
      </c>
      <c r="C13" s="68">
        <v>545</v>
      </c>
      <c r="D13" s="311">
        <v>1</v>
      </c>
      <c r="E13" s="70">
        <f t="shared" si="0"/>
        <v>545</v>
      </c>
      <c r="F13" s="59">
        <v>0</v>
      </c>
      <c r="G13" s="70">
        <f t="shared" si="1"/>
        <v>0</v>
      </c>
      <c r="H13" s="68">
        <f t="shared" si="2"/>
        <v>545</v>
      </c>
      <c r="I13" s="131">
        <f t="shared" ref="I13:I76" si="20">I12-H12</f>
        <v>105127</v>
      </c>
      <c r="J13" s="122">
        <f>IF((I13-H$21+(H$21/12*10))+K13&gt;H149,H149-K13,(I13-H$21+(H$21/12*10)))</f>
        <v>58300</v>
      </c>
      <c r="K13" s="122">
        <f t="shared" si="3"/>
        <v>7700</v>
      </c>
      <c r="L13" s="122">
        <f t="shared" si="4"/>
        <v>66000</v>
      </c>
      <c r="M13" s="122">
        <f t="shared" si="5"/>
        <v>55385</v>
      </c>
      <c r="N13" s="122">
        <f t="shared" si="6"/>
        <v>7315</v>
      </c>
      <c r="O13" s="122">
        <f t="shared" si="7"/>
        <v>62700</v>
      </c>
      <c r="P13" s="104">
        <f t="shared" si="8"/>
        <v>52470</v>
      </c>
      <c r="Q13" s="122">
        <f t="shared" si="9"/>
        <v>6930</v>
      </c>
      <c r="R13" s="122">
        <f t="shared" si="10"/>
        <v>59400</v>
      </c>
      <c r="S13" s="122">
        <f t="shared" si="11"/>
        <v>46640</v>
      </c>
      <c r="T13" s="122">
        <f t="shared" si="12"/>
        <v>6160</v>
      </c>
      <c r="U13" s="122">
        <f t="shared" si="13"/>
        <v>52800</v>
      </c>
      <c r="V13" s="122">
        <f t="shared" si="14"/>
        <v>40810</v>
      </c>
      <c r="W13" s="122">
        <f t="shared" si="15"/>
        <v>5390</v>
      </c>
      <c r="X13" s="122">
        <f t="shared" si="16"/>
        <v>46200</v>
      </c>
      <c r="Y13" s="122">
        <f t="shared" si="17"/>
        <v>34980</v>
      </c>
      <c r="Z13" s="122">
        <f t="shared" si="18"/>
        <v>4620</v>
      </c>
      <c r="AA13" s="52">
        <f t="shared" si="19"/>
        <v>39600</v>
      </c>
    </row>
    <row r="14" spans="1:27" ht="13.5" customHeight="1">
      <c r="A14" s="118">
        <v>117</v>
      </c>
      <c r="B14" s="216">
        <v>40634</v>
      </c>
      <c r="C14" s="68">
        <v>545</v>
      </c>
      <c r="D14" s="310">
        <v>1</v>
      </c>
      <c r="E14" s="60">
        <f t="shared" si="0"/>
        <v>545</v>
      </c>
      <c r="F14" s="59">
        <v>0</v>
      </c>
      <c r="G14" s="60">
        <f t="shared" si="1"/>
        <v>0</v>
      </c>
      <c r="H14" s="57">
        <f t="shared" si="2"/>
        <v>545</v>
      </c>
      <c r="I14" s="132">
        <f t="shared" si="20"/>
        <v>104582</v>
      </c>
      <c r="J14" s="102">
        <f>IF((I14-H$21+(H$21/12*9))+K14&gt;H149,H149-K14,(I14-H$21+(H$21/12*9)))</f>
        <v>58300</v>
      </c>
      <c r="K14" s="102">
        <f t="shared" si="3"/>
        <v>7700</v>
      </c>
      <c r="L14" s="102">
        <f t="shared" si="4"/>
        <v>66000</v>
      </c>
      <c r="M14" s="102">
        <f t="shared" si="5"/>
        <v>55385</v>
      </c>
      <c r="N14" s="102">
        <f t="shared" si="6"/>
        <v>7315</v>
      </c>
      <c r="O14" s="102">
        <f t="shared" si="7"/>
        <v>62700</v>
      </c>
      <c r="P14" s="102">
        <f t="shared" si="8"/>
        <v>52470</v>
      </c>
      <c r="Q14" s="102">
        <f t="shared" si="9"/>
        <v>6930</v>
      </c>
      <c r="R14" s="102">
        <f t="shared" si="10"/>
        <v>59400</v>
      </c>
      <c r="S14" s="102">
        <f t="shared" si="11"/>
        <v>46640</v>
      </c>
      <c r="T14" s="102">
        <f t="shared" si="12"/>
        <v>6160</v>
      </c>
      <c r="U14" s="102">
        <f t="shared" si="13"/>
        <v>52800</v>
      </c>
      <c r="V14" s="102">
        <f t="shared" si="14"/>
        <v>40810</v>
      </c>
      <c r="W14" s="102">
        <f t="shared" si="15"/>
        <v>5390</v>
      </c>
      <c r="X14" s="102">
        <f t="shared" si="16"/>
        <v>46200</v>
      </c>
      <c r="Y14" s="102">
        <f t="shared" si="17"/>
        <v>34980</v>
      </c>
      <c r="Z14" s="102">
        <f t="shared" si="18"/>
        <v>4620</v>
      </c>
      <c r="AA14" s="66">
        <f t="shared" si="19"/>
        <v>39600</v>
      </c>
    </row>
    <row r="15" spans="1:27" ht="13.5" customHeight="1">
      <c r="A15" s="118">
        <v>116</v>
      </c>
      <c r="B15" s="217">
        <v>40664</v>
      </c>
      <c r="C15" s="68">
        <v>545</v>
      </c>
      <c r="D15" s="311">
        <v>1</v>
      </c>
      <c r="E15" s="70">
        <f t="shared" si="0"/>
        <v>545</v>
      </c>
      <c r="F15" s="59">
        <v>0</v>
      </c>
      <c r="G15" s="70">
        <f t="shared" si="1"/>
        <v>0</v>
      </c>
      <c r="H15" s="68">
        <f t="shared" si="2"/>
        <v>545</v>
      </c>
      <c r="I15" s="131">
        <f t="shared" si="20"/>
        <v>104037</v>
      </c>
      <c r="J15" s="122">
        <f>IF((I15-H$21+(H$21/12*8))+K15&gt;H149,H149-K15,(I15-H$21+(H$21/12*8)))</f>
        <v>58300</v>
      </c>
      <c r="K15" s="122">
        <f t="shared" si="3"/>
        <v>7700</v>
      </c>
      <c r="L15" s="122">
        <f t="shared" si="4"/>
        <v>66000</v>
      </c>
      <c r="M15" s="122">
        <f t="shared" si="5"/>
        <v>55385</v>
      </c>
      <c r="N15" s="122">
        <f t="shared" si="6"/>
        <v>7315</v>
      </c>
      <c r="O15" s="122">
        <f t="shared" si="7"/>
        <v>62700</v>
      </c>
      <c r="P15" s="104">
        <f t="shared" si="8"/>
        <v>52470</v>
      </c>
      <c r="Q15" s="122">
        <f t="shared" si="9"/>
        <v>6930</v>
      </c>
      <c r="R15" s="122">
        <f t="shared" si="10"/>
        <v>59400</v>
      </c>
      <c r="S15" s="122">
        <f t="shared" si="11"/>
        <v>46640</v>
      </c>
      <c r="T15" s="122">
        <f t="shared" si="12"/>
        <v>6160</v>
      </c>
      <c r="U15" s="122">
        <f t="shared" si="13"/>
        <v>52800</v>
      </c>
      <c r="V15" s="122">
        <f t="shared" si="14"/>
        <v>40810</v>
      </c>
      <c r="W15" s="122">
        <f t="shared" si="15"/>
        <v>5390</v>
      </c>
      <c r="X15" s="122">
        <f t="shared" si="16"/>
        <v>46200</v>
      </c>
      <c r="Y15" s="122">
        <f t="shared" si="17"/>
        <v>34980</v>
      </c>
      <c r="Z15" s="122">
        <f t="shared" si="18"/>
        <v>4620</v>
      </c>
      <c r="AA15" s="52">
        <f t="shared" si="19"/>
        <v>39600</v>
      </c>
    </row>
    <row r="16" spans="1:27" ht="13.5" customHeight="1">
      <c r="A16" s="118">
        <v>115</v>
      </c>
      <c r="B16" s="216">
        <v>40695</v>
      </c>
      <c r="C16" s="68">
        <v>545</v>
      </c>
      <c r="D16" s="310">
        <v>1</v>
      </c>
      <c r="E16" s="60">
        <f t="shared" si="0"/>
        <v>545</v>
      </c>
      <c r="F16" s="59">
        <v>0</v>
      </c>
      <c r="G16" s="60">
        <f t="shared" si="1"/>
        <v>0</v>
      </c>
      <c r="H16" s="57">
        <f t="shared" si="2"/>
        <v>545</v>
      </c>
      <c r="I16" s="132">
        <f t="shared" si="20"/>
        <v>103492</v>
      </c>
      <c r="J16" s="102">
        <f>IF((I16-H$21+(H$21/12*7))+K16&gt;H149,H149-K16,(I16-H$21+(H$21/12*7)))</f>
        <v>58300</v>
      </c>
      <c r="K16" s="102">
        <f t="shared" si="3"/>
        <v>7700</v>
      </c>
      <c r="L16" s="102">
        <f t="shared" si="4"/>
        <v>66000</v>
      </c>
      <c r="M16" s="102">
        <f t="shared" si="5"/>
        <v>55385</v>
      </c>
      <c r="N16" s="102">
        <f t="shared" si="6"/>
        <v>7315</v>
      </c>
      <c r="O16" s="102">
        <f t="shared" si="7"/>
        <v>62700</v>
      </c>
      <c r="P16" s="102">
        <f t="shared" si="8"/>
        <v>52470</v>
      </c>
      <c r="Q16" s="102">
        <f t="shared" si="9"/>
        <v>6930</v>
      </c>
      <c r="R16" s="102">
        <f t="shared" si="10"/>
        <v>59400</v>
      </c>
      <c r="S16" s="102">
        <f t="shared" si="11"/>
        <v>46640</v>
      </c>
      <c r="T16" s="102">
        <f t="shared" si="12"/>
        <v>6160</v>
      </c>
      <c r="U16" s="102">
        <f t="shared" si="13"/>
        <v>52800</v>
      </c>
      <c r="V16" s="102">
        <f t="shared" si="14"/>
        <v>40810</v>
      </c>
      <c r="W16" s="102">
        <f t="shared" si="15"/>
        <v>5390</v>
      </c>
      <c r="X16" s="102">
        <f t="shared" si="16"/>
        <v>46200</v>
      </c>
      <c r="Y16" s="102">
        <f t="shared" si="17"/>
        <v>34980</v>
      </c>
      <c r="Z16" s="102">
        <f t="shared" si="18"/>
        <v>4620</v>
      </c>
      <c r="AA16" s="66">
        <f t="shared" si="19"/>
        <v>39600</v>
      </c>
    </row>
    <row r="17" spans="1:27" ht="13.5" customHeight="1">
      <c r="A17" s="118">
        <v>114</v>
      </c>
      <c r="B17" s="217">
        <v>40725</v>
      </c>
      <c r="C17" s="68">
        <v>545</v>
      </c>
      <c r="D17" s="310">
        <v>1</v>
      </c>
      <c r="E17" s="70">
        <f t="shared" si="0"/>
        <v>545</v>
      </c>
      <c r="F17" s="59">
        <v>0</v>
      </c>
      <c r="G17" s="70">
        <f t="shared" si="1"/>
        <v>0</v>
      </c>
      <c r="H17" s="68">
        <f t="shared" si="2"/>
        <v>545</v>
      </c>
      <c r="I17" s="131">
        <f t="shared" si="20"/>
        <v>102947</v>
      </c>
      <c r="J17" s="122">
        <f>IF((I17-H$21+(H$21/12*6))+K17&gt;H149,H149-K17,(I17-H$21+(H$21/12*6)))</f>
        <v>58300</v>
      </c>
      <c r="K17" s="122">
        <f t="shared" si="3"/>
        <v>7700</v>
      </c>
      <c r="L17" s="122">
        <f t="shared" si="4"/>
        <v>66000</v>
      </c>
      <c r="M17" s="122">
        <f t="shared" si="5"/>
        <v>55385</v>
      </c>
      <c r="N17" s="122">
        <f t="shared" si="6"/>
        <v>7315</v>
      </c>
      <c r="O17" s="122">
        <f t="shared" si="7"/>
        <v>62700</v>
      </c>
      <c r="P17" s="104">
        <f t="shared" si="8"/>
        <v>52470</v>
      </c>
      <c r="Q17" s="122">
        <f t="shared" si="9"/>
        <v>6930</v>
      </c>
      <c r="R17" s="122">
        <f t="shared" si="10"/>
        <v>59400</v>
      </c>
      <c r="S17" s="122">
        <f t="shared" si="11"/>
        <v>46640</v>
      </c>
      <c r="T17" s="122">
        <f t="shared" si="12"/>
        <v>6160</v>
      </c>
      <c r="U17" s="122">
        <f t="shared" si="13"/>
        <v>52800</v>
      </c>
      <c r="V17" s="122">
        <f t="shared" si="14"/>
        <v>40810</v>
      </c>
      <c r="W17" s="122">
        <f t="shared" si="15"/>
        <v>5390</v>
      </c>
      <c r="X17" s="122">
        <f t="shared" si="16"/>
        <v>46200</v>
      </c>
      <c r="Y17" s="122">
        <f t="shared" si="17"/>
        <v>34980</v>
      </c>
      <c r="Z17" s="122">
        <f t="shared" si="18"/>
        <v>4620</v>
      </c>
      <c r="AA17" s="52">
        <f t="shared" si="19"/>
        <v>39600</v>
      </c>
    </row>
    <row r="18" spans="1:27" ht="13.5" customHeight="1">
      <c r="A18" s="118">
        <v>113</v>
      </c>
      <c r="B18" s="216">
        <v>40756</v>
      </c>
      <c r="C18" s="68">
        <v>545</v>
      </c>
      <c r="D18" s="310">
        <v>1</v>
      </c>
      <c r="E18" s="60">
        <f t="shared" si="0"/>
        <v>545</v>
      </c>
      <c r="F18" s="59">
        <v>0</v>
      </c>
      <c r="G18" s="60">
        <f t="shared" si="1"/>
        <v>0</v>
      </c>
      <c r="H18" s="57">
        <f t="shared" si="2"/>
        <v>545</v>
      </c>
      <c r="I18" s="132">
        <f t="shared" si="20"/>
        <v>102402</v>
      </c>
      <c r="J18" s="102">
        <f>IF((I18-H$21+(H$21/12*5))+K18&gt;H149,H149-K18,(I18-H$21+(H$21/12*5)))</f>
        <v>58300</v>
      </c>
      <c r="K18" s="102">
        <f t="shared" si="3"/>
        <v>7700</v>
      </c>
      <c r="L18" s="102">
        <f t="shared" si="4"/>
        <v>66000</v>
      </c>
      <c r="M18" s="102">
        <f t="shared" si="5"/>
        <v>55385</v>
      </c>
      <c r="N18" s="102">
        <f t="shared" si="6"/>
        <v>7315</v>
      </c>
      <c r="O18" s="102">
        <f t="shared" si="7"/>
        <v>62700</v>
      </c>
      <c r="P18" s="102">
        <f>J18*$P$9</f>
        <v>52470</v>
      </c>
      <c r="Q18" s="102">
        <f t="shared" si="9"/>
        <v>6930</v>
      </c>
      <c r="R18" s="102">
        <f t="shared" si="10"/>
        <v>59400</v>
      </c>
      <c r="S18" s="102">
        <f t="shared" si="11"/>
        <v>46640</v>
      </c>
      <c r="T18" s="102">
        <f t="shared" si="12"/>
        <v>6160</v>
      </c>
      <c r="U18" s="102">
        <f t="shared" si="13"/>
        <v>52800</v>
      </c>
      <c r="V18" s="102">
        <f t="shared" si="14"/>
        <v>40810</v>
      </c>
      <c r="W18" s="102">
        <f t="shared" si="15"/>
        <v>5390</v>
      </c>
      <c r="X18" s="102">
        <f t="shared" si="16"/>
        <v>46200</v>
      </c>
      <c r="Y18" s="102">
        <f t="shared" si="17"/>
        <v>34980</v>
      </c>
      <c r="Z18" s="102">
        <f t="shared" si="18"/>
        <v>4620</v>
      </c>
      <c r="AA18" s="66">
        <f t="shared" si="19"/>
        <v>39600</v>
      </c>
    </row>
    <row r="19" spans="1:27" ht="13.5" customHeight="1">
      <c r="A19" s="118">
        <v>112</v>
      </c>
      <c r="B19" s="217">
        <v>40787</v>
      </c>
      <c r="C19" s="68">
        <v>545</v>
      </c>
      <c r="D19" s="310">
        <v>1</v>
      </c>
      <c r="E19" s="70">
        <f t="shared" si="0"/>
        <v>545</v>
      </c>
      <c r="F19" s="59">
        <v>0</v>
      </c>
      <c r="G19" s="70">
        <f t="shared" si="1"/>
        <v>0</v>
      </c>
      <c r="H19" s="68">
        <f t="shared" si="2"/>
        <v>545</v>
      </c>
      <c r="I19" s="131">
        <f t="shared" si="20"/>
        <v>101857</v>
      </c>
      <c r="J19" s="122">
        <f>IF((I19-H$21+(H$21/12*4))+K19&gt;H149,H149-K19,(I19-H$21+(H$21/12*4)))</f>
        <v>58300</v>
      </c>
      <c r="K19" s="122">
        <f t="shared" si="3"/>
        <v>7700</v>
      </c>
      <c r="L19" s="122">
        <f t="shared" si="4"/>
        <v>66000</v>
      </c>
      <c r="M19" s="122">
        <f t="shared" si="5"/>
        <v>55385</v>
      </c>
      <c r="N19" s="122">
        <f t="shared" si="6"/>
        <v>7315</v>
      </c>
      <c r="O19" s="122">
        <f t="shared" si="7"/>
        <v>62700</v>
      </c>
      <c r="P19" s="104">
        <f t="shared" si="8"/>
        <v>52470</v>
      </c>
      <c r="Q19" s="122">
        <f t="shared" si="9"/>
        <v>6930</v>
      </c>
      <c r="R19" s="122">
        <f t="shared" si="10"/>
        <v>59400</v>
      </c>
      <c r="S19" s="122">
        <f t="shared" si="11"/>
        <v>46640</v>
      </c>
      <c r="T19" s="122">
        <f t="shared" si="12"/>
        <v>6160</v>
      </c>
      <c r="U19" s="122">
        <f t="shared" si="13"/>
        <v>52800</v>
      </c>
      <c r="V19" s="122">
        <f t="shared" si="14"/>
        <v>40810</v>
      </c>
      <c r="W19" s="122">
        <f t="shared" si="15"/>
        <v>5390</v>
      </c>
      <c r="X19" s="122">
        <f t="shared" si="16"/>
        <v>46200</v>
      </c>
      <c r="Y19" s="122">
        <f t="shared" si="17"/>
        <v>34980</v>
      </c>
      <c r="Z19" s="122">
        <f t="shared" si="18"/>
        <v>4620</v>
      </c>
      <c r="AA19" s="52">
        <f t="shared" si="19"/>
        <v>39600</v>
      </c>
    </row>
    <row r="20" spans="1:27" ht="13.5" customHeight="1">
      <c r="A20" s="118">
        <v>111</v>
      </c>
      <c r="B20" s="216">
        <v>40817</v>
      </c>
      <c r="C20" s="68">
        <v>545</v>
      </c>
      <c r="D20" s="310">
        <v>1</v>
      </c>
      <c r="E20" s="60">
        <f t="shared" si="0"/>
        <v>545</v>
      </c>
      <c r="F20" s="59">
        <v>0</v>
      </c>
      <c r="G20" s="60">
        <f t="shared" si="1"/>
        <v>0</v>
      </c>
      <c r="H20" s="57">
        <f t="shared" si="2"/>
        <v>545</v>
      </c>
      <c r="I20" s="132">
        <f t="shared" si="20"/>
        <v>101312</v>
      </c>
      <c r="J20" s="102">
        <f>IF((I20-H$21+(H$21/12*3))+K20&gt;H149,H149-K20,(I20-H$21+(H$21/12*3)))</f>
        <v>58300</v>
      </c>
      <c r="K20" s="102">
        <f t="shared" si="3"/>
        <v>7700</v>
      </c>
      <c r="L20" s="102">
        <f t="shared" si="4"/>
        <v>66000</v>
      </c>
      <c r="M20" s="102">
        <f t="shared" si="5"/>
        <v>55385</v>
      </c>
      <c r="N20" s="102">
        <f t="shared" si="6"/>
        <v>7315</v>
      </c>
      <c r="O20" s="102">
        <f t="shared" si="7"/>
        <v>62700</v>
      </c>
      <c r="P20" s="102">
        <f t="shared" si="8"/>
        <v>52470</v>
      </c>
      <c r="Q20" s="102">
        <f t="shared" si="9"/>
        <v>6930</v>
      </c>
      <c r="R20" s="102">
        <f t="shared" si="10"/>
        <v>59400</v>
      </c>
      <c r="S20" s="102">
        <f t="shared" si="11"/>
        <v>46640</v>
      </c>
      <c r="T20" s="102">
        <f t="shared" si="12"/>
        <v>6160</v>
      </c>
      <c r="U20" s="102">
        <f t="shared" si="13"/>
        <v>52800</v>
      </c>
      <c r="V20" s="102">
        <f t="shared" si="14"/>
        <v>40810</v>
      </c>
      <c r="W20" s="102">
        <f t="shared" si="15"/>
        <v>5390</v>
      </c>
      <c r="X20" s="102">
        <f t="shared" si="16"/>
        <v>46200</v>
      </c>
      <c r="Y20" s="102">
        <f t="shared" si="17"/>
        <v>34980</v>
      </c>
      <c r="Z20" s="102">
        <f t="shared" si="18"/>
        <v>4620</v>
      </c>
      <c r="AA20" s="66">
        <f t="shared" si="19"/>
        <v>39600</v>
      </c>
    </row>
    <row r="21" spans="1:27" ht="13.5" customHeight="1">
      <c r="A21" s="118">
        <v>110</v>
      </c>
      <c r="B21" s="217">
        <v>40848</v>
      </c>
      <c r="C21" s="68">
        <v>545</v>
      </c>
      <c r="D21" s="310">
        <v>1</v>
      </c>
      <c r="E21" s="70">
        <f t="shared" si="0"/>
        <v>545</v>
      </c>
      <c r="F21" s="59">
        <v>0</v>
      </c>
      <c r="G21" s="70">
        <f t="shared" si="1"/>
        <v>0</v>
      </c>
      <c r="H21" s="68">
        <f t="shared" si="2"/>
        <v>545</v>
      </c>
      <c r="I21" s="131">
        <f t="shared" si="20"/>
        <v>100767</v>
      </c>
      <c r="J21" s="122">
        <f>IF((I21-H$21+(H$21/12*2))+K21&gt;H149,H149-K21,(I21-H$21+(H$21/12*2)))</f>
        <v>58300</v>
      </c>
      <c r="K21" s="122">
        <f t="shared" si="3"/>
        <v>7700</v>
      </c>
      <c r="L21" s="122">
        <f>J21+K21</f>
        <v>66000</v>
      </c>
      <c r="M21" s="122">
        <f>J21*M$9</f>
        <v>55385</v>
      </c>
      <c r="N21" s="122">
        <f>K21*M$9</f>
        <v>7315</v>
      </c>
      <c r="O21" s="122">
        <f>M21+N21</f>
        <v>62700</v>
      </c>
      <c r="P21" s="104">
        <f t="shared" si="8"/>
        <v>52470</v>
      </c>
      <c r="Q21" s="122">
        <f t="shared" si="9"/>
        <v>6930</v>
      </c>
      <c r="R21" s="122">
        <f t="shared" si="10"/>
        <v>59400</v>
      </c>
      <c r="S21" s="122">
        <f t="shared" si="11"/>
        <v>46640</v>
      </c>
      <c r="T21" s="122">
        <f t="shared" si="12"/>
        <v>6160</v>
      </c>
      <c r="U21" s="122">
        <f t="shared" si="13"/>
        <v>52800</v>
      </c>
      <c r="V21" s="122">
        <f t="shared" si="14"/>
        <v>40810</v>
      </c>
      <c r="W21" s="122">
        <f t="shared" si="15"/>
        <v>5390</v>
      </c>
      <c r="X21" s="122">
        <f t="shared" si="16"/>
        <v>46200</v>
      </c>
      <c r="Y21" s="122">
        <f t="shared" si="17"/>
        <v>34980</v>
      </c>
      <c r="Z21" s="122">
        <f t="shared" si="18"/>
        <v>4620</v>
      </c>
      <c r="AA21" s="52">
        <f t="shared" si="19"/>
        <v>39600</v>
      </c>
    </row>
    <row r="22" spans="1:27" ht="13.5" customHeight="1">
      <c r="A22" s="118">
        <v>109</v>
      </c>
      <c r="B22" s="216">
        <v>40878</v>
      </c>
      <c r="C22" s="68">
        <v>1090</v>
      </c>
      <c r="D22" s="310">
        <v>1</v>
      </c>
      <c r="E22" s="60">
        <f t="shared" si="0"/>
        <v>1090</v>
      </c>
      <c r="F22" s="59">
        <v>0</v>
      </c>
      <c r="G22" s="60">
        <f t="shared" si="1"/>
        <v>0</v>
      </c>
      <c r="H22" s="57">
        <f t="shared" si="2"/>
        <v>1090</v>
      </c>
      <c r="I22" s="132">
        <f>I21-H21</f>
        <v>100222</v>
      </c>
      <c r="J22" s="102">
        <f>IF((I22-H$21+(H21/12*1))+K22&gt;H149,H149-K22,(I22-H$21+(H$21/12*1)))</f>
        <v>58300</v>
      </c>
      <c r="K22" s="102">
        <f t="shared" si="3"/>
        <v>7700</v>
      </c>
      <c r="L22" s="102">
        <f>J22+K22</f>
        <v>66000</v>
      </c>
      <c r="M22" s="102">
        <f>J22*M$9</f>
        <v>55385</v>
      </c>
      <c r="N22" s="102">
        <f t="shared" ref="N22:N53" si="21">K22*M$9</f>
        <v>7315</v>
      </c>
      <c r="O22" s="102">
        <f t="shared" ref="O22:O53" si="22">M22+N22</f>
        <v>62700</v>
      </c>
      <c r="P22" s="102">
        <f t="shared" si="8"/>
        <v>52470</v>
      </c>
      <c r="Q22" s="102">
        <f t="shared" si="9"/>
        <v>6930</v>
      </c>
      <c r="R22" s="102">
        <f t="shared" si="10"/>
        <v>59400</v>
      </c>
      <c r="S22" s="102">
        <f t="shared" si="11"/>
        <v>46640</v>
      </c>
      <c r="T22" s="102">
        <f t="shared" si="12"/>
        <v>6160</v>
      </c>
      <c r="U22" s="102">
        <f t="shared" si="13"/>
        <v>52800</v>
      </c>
      <c r="V22" s="102">
        <f t="shared" si="14"/>
        <v>40810</v>
      </c>
      <c r="W22" s="102">
        <f t="shared" si="15"/>
        <v>5390</v>
      </c>
      <c r="X22" s="102">
        <f t="shared" si="16"/>
        <v>46200</v>
      </c>
      <c r="Y22" s="102">
        <f t="shared" si="17"/>
        <v>34980</v>
      </c>
      <c r="Z22" s="102">
        <f t="shared" si="18"/>
        <v>4620</v>
      </c>
      <c r="AA22" s="66">
        <f t="shared" si="19"/>
        <v>39600</v>
      </c>
    </row>
    <row r="23" spans="1:27" ht="13.5" customHeight="1">
      <c r="A23" s="118">
        <v>108</v>
      </c>
      <c r="B23" s="217">
        <v>40909</v>
      </c>
      <c r="C23" s="68">
        <v>622</v>
      </c>
      <c r="D23" s="310">
        <v>1</v>
      </c>
      <c r="E23" s="70">
        <f t="shared" si="0"/>
        <v>622</v>
      </c>
      <c r="F23" s="59">
        <v>0</v>
      </c>
      <c r="G23" s="70">
        <f t="shared" si="1"/>
        <v>0</v>
      </c>
      <c r="H23" s="68">
        <f t="shared" si="2"/>
        <v>622</v>
      </c>
      <c r="I23" s="131">
        <f t="shared" si="20"/>
        <v>99132</v>
      </c>
      <c r="J23" s="122">
        <f>IF((I23-H$33+(H$33/12*12))+K23&gt;H149,H149-K23,(I23-H$33+(H$33/12*12)))</f>
        <v>58300</v>
      </c>
      <c r="K23" s="122">
        <f t="shared" si="3"/>
        <v>7700</v>
      </c>
      <c r="L23" s="122">
        <f t="shared" ref="L23:L37" si="23">J23+K23</f>
        <v>66000</v>
      </c>
      <c r="M23" s="122">
        <f t="shared" ref="M23:M54" si="24">J23*M$9</f>
        <v>55385</v>
      </c>
      <c r="N23" s="122">
        <f t="shared" si="21"/>
        <v>7315</v>
      </c>
      <c r="O23" s="122">
        <f t="shared" si="22"/>
        <v>62700</v>
      </c>
      <c r="P23" s="104">
        <f>J23*$P$9</f>
        <v>52470</v>
      </c>
      <c r="Q23" s="122">
        <f t="shared" si="9"/>
        <v>6930</v>
      </c>
      <c r="R23" s="122">
        <f t="shared" si="10"/>
        <v>59400</v>
      </c>
      <c r="S23" s="122">
        <f t="shared" si="11"/>
        <v>46640</v>
      </c>
      <c r="T23" s="122">
        <f t="shared" si="12"/>
        <v>6160</v>
      </c>
      <c r="U23" s="122">
        <f t="shared" si="13"/>
        <v>52800</v>
      </c>
      <c r="V23" s="122">
        <f t="shared" ref="V23:V86" si="25">J23*V$9</f>
        <v>40810</v>
      </c>
      <c r="W23" s="122">
        <f t="shared" si="15"/>
        <v>5390</v>
      </c>
      <c r="X23" s="122">
        <f t="shared" ref="X23:X86" si="26">V23+W23</f>
        <v>46200</v>
      </c>
      <c r="Y23" s="122">
        <f t="shared" si="17"/>
        <v>34980</v>
      </c>
      <c r="Z23" s="122">
        <f t="shared" si="18"/>
        <v>4620</v>
      </c>
      <c r="AA23" s="52">
        <f t="shared" si="19"/>
        <v>39600</v>
      </c>
    </row>
    <row r="24" spans="1:27" ht="13.5" customHeight="1">
      <c r="A24" s="118">
        <v>107</v>
      </c>
      <c r="B24" s="216">
        <v>40940</v>
      </c>
      <c r="C24" s="68">
        <v>622</v>
      </c>
      <c r="D24" s="310">
        <v>1</v>
      </c>
      <c r="E24" s="60">
        <f t="shared" si="0"/>
        <v>622</v>
      </c>
      <c r="F24" s="59">
        <v>0</v>
      </c>
      <c r="G24" s="60">
        <f t="shared" si="1"/>
        <v>0</v>
      </c>
      <c r="H24" s="57">
        <f t="shared" si="2"/>
        <v>622</v>
      </c>
      <c r="I24" s="132">
        <f t="shared" si="20"/>
        <v>98510</v>
      </c>
      <c r="J24" s="102">
        <f>IF((I24-H$33+(H$33/12*11))+K24&gt;H149,H149-K24,(I24-H$33+(H$33/12*11)))</f>
        <v>58300</v>
      </c>
      <c r="K24" s="102">
        <f t="shared" si="3"/>
        <v>7700</v>
      </c>
      <c r="L24" s="102">
        <f t="shared" si="23"/>
        <v>66000</v>
      </c>
      <c r="M24" s="102">
        <f t="shared" si="24"/>
        <v>55385</v>
      </c>
      <c r="N24" s="102">
        <f t="shared" si="21"/>
        <v>7315</v>
      </c>
      <c r="O24" s="102">
        <f t="shared" si="22"/>
        <v>62700</v>
      </c>
      <c r="P24" s="102">
        <f t="shared" si="8"/>
        <v>52470</v>
      </c>
      <c r="Q24" s="102">
        <f t="shared" si="9"/>
        <v>6930</v>
      </c>
      <c r="R24" s="102">
        <f t="shared" si="10"/>
        <v>59400</v>
      </c>
      <c r="S24" s="102">
        <f t="shared" ref="S24:S39" si="27">J24*S$9</f>
        <v>46640</v>
      </c>
      <c r="T24" s="102">
        <f t="shared" si="12"/>
        <v>6160</v>
      </c>
      <c r="U24" s="102">
        <f t="shared" ref="U24:U39" si="28">S24+T24</f>
        <v>52800</v>
      </c>
      <c r="V24" s="102">
        <f t="shared" si="25"/>
        <v>40810</v>
      </c>
      <c r="W24" s="102">
        <f t="shared" si="15"/>
        <v>5390</v>
      </c>
      <c r="X24" s="102">
        <f t="shared" si="26"/>
        <v>46200</v>
      </c>
      <c r="Y24" s="102">
        <f t="shared" si="17"/>
        <v>34980</v>
      </c>
      <c r="Z24" s="102">
        <f t="shared" si="18"/>
        <v>4620</v>
      </c>
      <c r="AA24" s="66">
        <f t="shared" si="19"/>
        <v>39600</v>
      </c>
    </row>
    <row r="25" spans="1:27" ht="13.5" customHeight="1">
      <c r="A25" s="118">
        <v>106</v>
      </c>
      <c r="B25" s="216">
        <v>40969</v>
      </c>
      <c r="C25" s="68">
        <v>622</v>
      </c>
      <c r="D25" s="310">
        <v>1</v>
      </c>
      <c r="E25" s="70">
        <f t="shared" si="0"/>
        <v>622</v>
      </c>
      <c r="F25" s="59">
        <v>0</v>
      </c>
      <c r="G25" s="70">
        <f t="shared" si="1"/>
        <v>0</v>
      </c>
      <c r="H25" s="68">
        <f t="shared" si="2"/>
        <v>622</v>
      </c>
      <c r="I25" s="131">
        <f t="shared" si="20"/>
        <v>97888</v>
      </c>
      <c r="J25" s="122">
        <f>IF((I25-H$33+(H$33/12*10))+K25&gt;H149,H149-K25,(I25-H$33+(H$33/12*10)))</f>
        <v>58300</v>
      </c>
      <c r="K25" s="122">
        <f t="shared" si="3"/>
        <v>7700</v>
      </c>
      <c r="L25" s="122">
        <f t="shared" si="23"/>
        <v>66000</v>
      </c>
      <c r="M25" s="122">
        <f t="shared" si="24"/>
        <v>55385</v>
      </c>
      <c r="N25" s="122">
        <f t="shared" si="21"/>
        <v>7315</v>
      </c>
      <c r="O25" s="122">
        <f t="shared" si="22"/>
        <v>62700</v>
      </c>
      <c r="P25" s="104">
        <f t="shared" si="8"/>
        <v>52470</v>
      </c>
      <c r="Q25" s="122">
        <f t="shared" si="9"/>
        <v>6930</v>
      </c>
      <c r="R25" s="122">
        <f t="shared" si="10"/>
        <v>59400</v>
      </c>
      <c r="S25" s="122">
        <f t="shared" si="27"/>
        <v>46640</v>
      </c>
      <c r="T25" s="122">
        <f t="shared" si="12"/>
        <v>6160</v>
      </c>
      <c r="U25" s="122">
        <f t="shared" si="28"/>
        <v>52800</v>
      </c>
      <c r="V25" s="122">
        <f t="shared" si="25"/>
        <v>40810</v>
      </c>
      <c r="W25" s="122">
        <f t="shared" si="15"/>
        <v>5390</v>
      </c>
      <c r="X25" s="122">
        <f t="shared" si="26"/>
        <v>46200</v>
      </c>
      <c r="Y25" s="122">
        <f t="shared" si="17"/>
        <v>34980</v>
      </c>
      <c r="Z25" s="122">
        <f t="shared" si="18"/>
        <v>4620</v>
      </c>
      <c r="AA25" s="52">
        <f t="shared" si="19"/>
        <v>39600</v>
      </c>
    </row>
    <row r="26" spans="1:27" ht="11.25" customHeight="1">
      <c r="A26" s="118">
        <v>105</v>
      </c>
      <c r="B26" s="217">
        <v>41000</v>
      </c>
      <c r="C26" s="68">
        <v>622</v>
      </c>
      <c r="D26" s="310">
        <v>1</v>
      </c>
      <c r="E26" s="60">
        <f t="shared" si="0"/>
        <v>622</v>
      </c>
      <c r="F26" s="59">
        <v>0</v>
      </c>
      <c r="G26" s="60">
        <f t="shared" si="1"/>
        <v>0</v>
      </c>
      <c r="H26" s="57">
        <f t="shared" si="2"/>
        <v>622</v>
      </c>
      <c r="I26" s="132">
        <f t="shared" si="20"/>
        <v>97266</v>
      </c>
      <c r="J26" s="102">
        <f>IF((I26-H$33+(H$33/12*9))+K26&gt;H149,H149-K26,(I26-H$33+(H$33/12*9)))</f>
        <v>58300</v>
      </c>
      <c r="K26" s="102">
        <f t="shared" si="3"/>
        <v>7700</v>
      </c>
      <c r="L26" s="102">
        <f t="shared" si="23"/>
        <v>66000</v>
      </c>
      <c r="M26" s="102">
        <f t="shared" si="24"/>
        <v>55385</v>
      </c>
      <c r="N26" s="102">
        <f t="shared" si="21"/>
        <v>7315</v>
      </c>
      <c r="O26" s="102">
        <f t="shared" si="22"/>
        <v>62700</v>
      </c>
      <c r="P26" s="102">
        <f t="shared" si="8"/>
        <v>52470</v>
      </c>
      <c r="Q26" s="102">
        <f t="shared" si="9"/>
        <v>6930</v>
      </c>
      <c r="R26" s="102">
        <f t="shared" si="10"/>
        <v>59400</v>
      </c>
      <c r="S26" s="102">
        <f t="shared" si="27"/>
        <v>46640</v>
      </c>
      <c r="T26" s="102">
        <f t="shared" si="12"/>
        <v>6160</v>
      </c>
      <c r="U26" s="102">
        <f t="shared" si="28"/>
        <v>52800</v>
      </c>
      <c r="V26" s="102">
        <f t="shared" si="25"/>
        <v>40810</v>
      </c>
      <c r="W26" s="102">
        <f t="shared" si="15"/>
        <v>5390</v>
      </c>
      <c r="X26" s="102">
        <f t="shared" si="26"/>
        <v>46200</v>
      </c>
      <c r="Y26" s="102">
        <f t="shared" si="17"/>
        <v>34980</v>
      </c>
      <c r="Z26" s="102">
        <f t="shared" si="18"/>
        <v>4620</v>
      </c>
      <c r="AA26" s="66">
        <f t="shared" si="19"/>
        <v>39600</v>
      </c>
    </row>
    <row r="27" spans="1:27" ht="11.25" customHeight="1">
      <c r="A27" s="118">
        <v>104</v>
      </c>
      <c r="B27" s="216">
        <v>41030</v>
      </c>
      <c r="C27" s="68">
        <v>622</v>
      </c>
      <c r="D27" s="310">
        <v>1</v>
      </c>
      <c r="E27" s="70">
        <f t="shared" si="0"/>
        <v>622</v>
      </c>
      <c r="F27" s="59">
        <v>0</v>
      </c>
      <c r="G27" s="70">
        <f t="shared" si="1"/>
        <v>0</v>
      </c>
      <c r="H27" s="68">
        <f t="shared" si="2"/>
        <v>622</v>
      </c>
      <c r="I27" s="131">
        <f t="shared" si="20"/>
        <v>96644</v>
      </c>
      <c r="J27" s="122">
        <f>IF((I27-H$33+(H$33/12*8))+K27&gt;H149,H149-K27,(I27-H$33+(H$33/12*8)))</f>
        <v>58300</v>
      </c>
      <c r="K27" s="122">
        <f t="shared" si="3"/>
        <v>7700</v>
      </c>
      <c r="L27" s="122">
        <f t="shared" si="23"/>
        <v>66000</v>
      </c>
      <c r="M27" s="122">
        <f t="shared" si="24"/>
        <v>55385</v>
      </c>
      <c r="N27" s="122">
        <f t="shared" si="21"/>
        <v>7315</v>
      </c>
      <c r="O27" s="122">
        <f t="shared" si="22"/>
        <v>62700</v>
      </c>
      <c r="P27" s="104">
        <f t="shared" si="8"/>
        <v>52470</v>
      </c>
      <c r="Q27" s="122">
        <f t="shared" si="9"/>
        <v>6930</v>
      </c>
      <c r="R27" s="122">
        <f t="shared" si="10"/>
        <v>59400</v>
      </c>
      <c r="S27" s="122">
        <f t="shared" si="27"/>
        <v>46640</v>
      </c>
      <c r="T27" s="122">
        <f t="shared" si="12"/>
        <v>6160</v>
      </c>
      <c r="U27" s="122">
        <f t="shared" si="28"/>
        <v>52800</v>
      </c>
      <c r="V27" s="122">
        <f t="shared" si="25"/>
        <v>40810</v>
      </c>
      <c r="W27" s="122">
        <f t="shared" si="15"/>
        <v>5390</v>
      </c>
      <c r="X27" s="122">
        <f t="shared" si="26"/>
        <v>46200</v>
      </c>
      <c r="Y27" s="122">
        <f t="shared" si="17"/>
        <v>34980</v>
      </c>
      <c r="Z27" s="122">
        <f t="shared" si="18"/>
        <v>4620</v>
      </c>
      <c r="AA27" s="52">
        <f t="shared" si="19"/>
        <v>39600</v>
      </c>
    </row>
    <row r="28" spans="1:27" ht="13.5" customHeight="1">
      <c r="A28" s="118">
        <v>103</v>
      </c>
      <c r="B28" s="217">
        <v>41061</v>
      </c>
      <c r="C28" s="68">
        <v>622</v>
      </c>
      <c r="D28" s="310">
        <v>1</v>
      </c>
      <c r="E28" s="60">
        <f t="shared" si="0"/>
        <v>622</v>
      </c>
      <c r="F28" s="59">
        <v>0</v>
      </c>
      <c r="G28" s="60">
        <f t="shared" si="1"/>
        <v>0</v>
      </c>
      <c r="H28" s="57">
        <f t="shared" si="2"/>
        <v>622</v>
      </c>
      <c r="I28" s="132">
        <f t="shared" si="20"/>
        <v>96022</v>
      </c>
      <c r="J28" s="102">
        <f>IF((I28-H$33+(H$33/12*7))+K28&gt;H149,H149-K28,(I28-H$33+(H$33/12*7)))</f>
        <v>58300</v>
      </c>
      <c r="K28" s="102">
        <f t="shared" si="3"/>
        <v>7700</v>
      </c>
      <c r="L28" s="102">
        <f t="shared" si="23"/>
        <v>66000</v>
      </c>
      <c r="M28" s="102">
        <f t="shared" si="24"/>
        <v>55385</v>
      </c>
      <c r="N28" s="102">
        <f t="shared" si="21"/>
        <v>7315</v>
      </c>
      <c r="O28" s="102">
        <f t="shared" si="22"/>
        <v>62700</v>
      </c>
      <c r="P28" s="102">
        <f t="shared" si="8"/>
        <v>52470</v>
      </c>
      <c r="Q28" s="102">
        <f t="shared" si="9"/>
        <v>6930</v>
      </c>
      <c r="R28" s="102">
        <f t="shared" si="10"/>
        <v>59400</v>
      </c>
      <c r="S28" s="102">
        <f t="shared" si="27"/>
        <v>46640</v>
      </c>
      <c r="T28" s="102">
        <f t="shared" si="12"/>
        <v>6160</v>
      </c>
      <c r="U28" s="102">
        <f t="shared" si="28"/>
        <v>52800</v>
      </c>
      <c r="V28" s="102">
        <f t="shared" si="25"/>
        <v>40810</v>
      </c>
      <c r="W28" s="102">
        <f t="shared" si="15"/>
        <v>5390</v>
      </c>
      <c r="X28" s="102">
        <f t="shared" si="26"/>
        <v>46200</v>
      </c>
      <c r="Y28" s="102">
        <f t="shared" si="17"/>
        <v>34980</v>
      </c>
      <c r="Z28" s="102">
        <f t="shared" si="18"/>
        <v>4620</v>
      </c>
      <c r="AA28" s="66">
        <f t="shared" si="19"/>
        <v>39600</v>
      </c>
    </row>
    <row r="29" spans="1:27" ht="13.5" customHeight="1">
      <c r="A29" s="118">
        <v>102</v>
      </c>
      <c r="B29" s="216">
        <v>41091</v>
      </c>
      <c r="C29" s="68">
        <v>622</v>
      </c>
      <c r="D29" s="310">
        <v>1</v>
      </c>
      <c r="E29" s="70">
        <f>C29*D29</f>
        <v>622</v>
      </c>
      <c r="F29" s="59">
        <v>0</v>
      </c>
      <c r="G29" s="70">
        <f t="shared" si="1"/>
        <v>0</v>
      </c>
      <c r="H29" s="68">
        <f t="shared" si="2"/>
        <v>622</v>
      </c>
      <c r="I29" s="131">
        <f t="shared" si="20"/>
        <v>95400</v>
      </c>
      <c r="J29" s="122">
        <f>IF((I29-H$33+(H$33/12*6))+K29&gt;H149,H149-K29,(I29-H$33+(H$33/12*6)))</f>
        <v>58300</v>
      </c>
      <c r="K29" s="122">
        <f t="shared" si="3"/>
        <v>7700</v>
      </c>
      <c r="L29" s="122">
        <f t="shared" si="23"/>
        <v>66000</v>
      </c>
      <c r="M29" s="122">
        <f t="shared" si="24"/>
        <v>55385</v>
      </c>
      <c r="N29" s="122">
        <f t="shared" si="21"/>
        <v>7315</v>
      </c>
      <c r="O29" s="122">
        <f t="shared" si="22"/>
        <v>62700</v>
      </c>
      <c r="P29" s="104">
        <f t="shared" si="8"/>
        <v>52470</v>
      </c>
      <c r="Q29" s="122">
        <f t="shared" si="9"/>
        <v>6930</v>
      </c>
      <c r="R29" s="122">
        <f t="shared" si="10"/>
        <v>59400</v>
      </c>
      <c r="S29" s="122">
        <f t="shared" si="27"/>
        <v>46640</v>
      </c>
      <c r="T29" s="122">
        <f t="shared" si="12"/>
        <v>6160</v>
      </c>
      <c r="U29" s="122">
        <f t="shared" si="28"/>
        <v>52800</v>
      </c>
      <c r="V29" s="122">
        <f t="shared" si="25"/>
        <v>40810</v>
      </c>
      <c r="W29" s="122">
        <f t="shared" si="15"/>
        <v>5390</v>
      </c>
      <c r="X29" s="122">
        <f t="shared" si="26"/>
        <v>46200</v>
      </c>
      <c r="Y29" s="122">
        <f t="shared" si="17"/>
        <v>34980</v>
      </c>
      <c r="Z29" s="122">
        <f t="shared" si="18"/>
        <v>4620</v>
      </c>
      <c r="AA29" s="52">
        <f t="shared" si="19"/>
        <v>39600</v>
      </c>
    </row>
    <row r="30" spans="1:27" ht="13.5" customHeight="1">
      <c r="A30" s="118">
        <v>101</v>
      </c>
      <c r="B30" s="217">
        <v>41122</v>
      </c>
      <c r="C30" s="68">
        <v>622</v>
      </c>
      <c r="D30" s="310">
        <v>1</v>
      </c>
      <c r="E30" s="60">
        <f t="shared" si="0"/>
        <v>622</v>
      </c>
      <c r="F30" s="59">
        <v>0</v>
      </c>
      <c r="G30" s="60">
        <f t="shared" si="1"/>
        <v>0</v>
      </c>
      <c r="H30" s="57">
        <f t="shared" si="2"/>
        <v>622</v>
      </c>
      <c r="I30" s="132">
        <f t="shared" si="20"/>
        <v>94778</v>
      </c>
      <c r="J30" s="102">
        <f>IF((I30-H$33+(H$33/12*5))+K30&gt;H149,H149-K30,(I30-H$33+(H$33/12*5)))</f>
        <v>58300</v>
      </c>
      <c r="K30" s="102">
        <f t="shared" si="3"/>
        <v>7700</v>
      </c>
      <c r="L30" s="102">
        <f t="shared" si="23"/>
        <v>66000</v>
      </c>
      <c r="M30" s="102">
        <f t="shared" si="24"/>
        <v>55385</v>
      </c>
      <c r="N30" s="102">
        <f t="shared" si="21"/>
        <v>7315</v>
      </c>
      <c r="O30" s="102">
        <f t="shared" si="22"/>
        <v>62700</v>
      </c>
      <c r="P30" s="102">
        <f>J30*$P$9</f>
        <v>52470</v>
      </c>
      <c r="Q30" s="102">
        <f t="shared" si="9"/>
        <v>6930</v>
      </c>
      <c r="R30" s="102">
        <f t="shared" si="10"/>
        <v>59400</v>
      </c>
      <c r="S30" s="102">
        <f t="shared" si="27"/>
        <v>46640</v>
      </c>
      <c r="T30" s="102">
        <f t="shared" si="12"/>
        <v>6160</v>
      </c>
      <c r="U30" s="102">
        <f t="shared" si="28"/>
        <v>52800</v>
      </c>
      <c r="V30" s="102">
        <f t="shared" si="25"/>
        <v>40810</v>
      </c>
      <c r="W30" s="102">
        <f t="shared" si="15"/>
        <v>5390</v>
      </c>
      <c r="X30" s="102">
        <f t="shared" si="26"/>
        <v>46200</v>
      </c>
      <c r="Y30" s="102">
        <f t="shared" si="17"/>
        <v>34980</v>
      </c>
      <c r="Z30" s="102">
        <f t="shared" si="18"/>
        <v>4620</v>
      </c>
      <c r="AA30" s="66">
        <f t="shared" si="19"/>
        <v>39600</v>
      </c>
    </row>
    <row r="31" spans="1:27" ht="13.5" customHeight="1">
      <c r="A31" s="118">
        <v>100</v>
      </c>
      <c r="B31" s="216">
        <v>41153</v>
      </c>
      <c r="C31" s="68">
        <v>622</v>
      </c>
      <c r="D31" s="310">
        <v>1</v>
      </c>
      <c r="E31" s="70">
        <f t="shared" si="0"/>
        <v>622</v>
      </c>
      <c r="F31" s="59">
        <v>0</v>
      </c>
      <c r="G31" s="70">
        <f t="shared" si="1"/>
        <v>0</v>
      </c>
      <c r="H31" s="68">
        <f t="shared" si="2"/>
        <v>622</v>
      </c>
      <c r="I31" s="131">
        <f t="shared" si="20"/>
        <v>94156</v>
      </c>
      <c r="J31" s="122">
        <f>IF((I31-H$33+(H$33/12*4))+K31&gt;H149,H149-K31,(I31-H$33+(H$33/12*4)))</f>
        <v>58300</v>
      </c>
      <c r="K31" s="122">
        <f t="shared" si="3"/>
        <v>7700</v>
      </c>
      <c r="L31" s="122">
        <f t="shared" si="23"/>
        <v>66000</v>
      </c>
      <c r="M31" s="122">
        <f t="shared" si="24"/>
        <v>55385</v>
      </c>
      <c r="N31" s="122">
        <f t="shared" si="21"/>
        <v>7315</v>
      </c>
      <c r="O31" s="122">
        <f t="shared" si="22"/>
        <v>62700</v>
      </c>
      <c r="P31" s="104">
        <f>J31*$P$9</f>
        <v>52470</v>
      </c>
      <c r="Q31" s="122">
        <f t="shared" si="9"/>
        <v>6930</v>
      </c>
      <c r="R31" s="122">
        <f t="shared" si="10"/>
        <v>59400</v>
      </c>
      <c r="S31" s="122">
        <f t="shared" si="27"/>
        <v>46640</v>
      </c>
      <c r="T31" s="122">
        <f t="shared" si="12"/>
        <v>6160</v>
      </c>
      <c r="U31" s="122">
        <f t="shared" si="28"/>
        <v>52800</v>
      </c>
      <c r="V31" s="122">
        <f t="shared" si="25"/>
        <v>40810</v>
      </c>
      <c r="W31" s="122">
        <f t="shared" si="15"/>
        <v>5390</v>
      </c>
      <c r="X31" s="122">
        <f t="shared" si="26"/>
        <v>46200</v>
      </c>
      <c r="Y31" s="122">
        <f t="shared" si="17"/>
        <v>34980</v>
      </c>
      <c r="Z31" s="122">
        <f t="shared" si="18"/>
        <v>4620</v>
      </c>
      <c r="AA31" s="52">
        <f t="shared" si="19"/>
        <v>39600</v>
      </c>
    </row>
    <row r="32" spans="1:27" ht="13.5" customHeight="1">
      <c r="A32" s="118">
        <v>99</v>
      </c>
      <c r="B32" s="217">
        <v>41183</v>
      </c>
      <c r="C32" s="68">
        <v>622</v>
      </c>
      <c r="D32" s="310">
        <v>1</v>
      </c>
      <c r="E32" s="60">
        <f t="shared" si="0"/>
        <v>622</v>
      </c>
      <c r="F32" s="59">
        <v>0</v>
      </c>
      <c r="G32" s="60">
        <f t="shared" si="1"/>
        <v>0</v>
      </c>
      <c r="H32" s="57">
        <f t="shared" si="2"/>
        <v>622</v>
      </c>
      <c r="I32" s="132">
        <f t="shared" si="20"/>
        <v>93534</v>
      </c>
      <c r="J32" s="102">
        <f>IF((I32-H$33+(H$33/12*3))+K32&gt;H149,H149-K32,(I32-H$33+(H$33/12*3)))</f>
        <v>58300</v>
      </c>
      <c r="K32" s="102">
        <f t="shared" si="3"/>
        <v>7700</v>
      </c>
      <c r="L32" s="102">
        <f t="shared" si="23"/>
        <v>66000</v>
      </c>
      <c r="M32" s="102">
        <f t="shared" si="24"/>
        <v>55385</v>
      </c>
      <c r="N32" s="102">
        <f t="shared" si="21"/>
        <v>7315</v>
      </c>
      <c r="O32" s="102">
        <f t="shared" si="22"/>
        <v>62700</v>
      </c>
      <c r="P32" s="102">
        <f t="shared" ref="P32:P49" si="29">J32*$P$9</f>
        <v>52470</v>
      </c>
      <c r="Q32" s="102">
        <f t="shared" si="9"/>
        <v>6930</v>
      </c>
      <c r="R32" s="102">
        <f t="shared" si="10"/>
        <v>59400</v>
      </c>
      <c r="S32" s="102">
        <f t="shared" si="27"/>
        <v>46640</v>
      </c>
      <c r="T32" s="102">
        <f t="shared" si="12"/>
        <v>6160</v>
      </c>
      <c r="U32" s="102">
        <f t="shared" si="28"/>
        <v>52800</v>
      </c>
      <c r="V32" s="102">
        <f t="shared" si="25"/>
        <v>40810</v>
      </c>
      <c r="W32" s="102">
        <f t="shared" si="15"/>
        <v>5390</v>
      </c>
      <c r="X32" s="102">
        <f t="shared" si="26"/>
        <v>46200</v>
      </c>
      <c r="Y32" s="102">
        <f t="shared" si="17"/>
        <v>34980</v>
      </c>
      <c r="Z32" s="102">
        <f t="shared" si="18"/>
        <v>4620</v>
      </c>
      <c r="AA32" s="66">
        <f t="shared" si="19"/>
        <v>39600</v>
      </c>
    </row>
    <row r="33" spans="1:27" ht="13.5" customHeight="1">
      <c r="A33" s="118">
        <v>98</v>
      </c>
      <c r="B33" s="216">
        <v>41214</v>
      </c>
      <c r="C33" s="68">
        <v>622</v>
      </c>
      <c r="D33" s="310">
        <v>1</v>
      </c>
      <c r="E33" s="70">
        <f t="shared" si="0"/>
        <v>622</v>
      </c>
      <c r="F33" s="59">
        <v>0</v>
      </c>
      <c r="G33" s="70">
        <f t="shared" si="1"/>
        <v>0</v>
      </c>
      <c r="H33" s="68">
        <f t="shared" si="2"/>
        <v>622</v>
      </c>
      <c r="I33" s="131">
        <f t="shared" si="20"/>
        <v>92912</v>
      </c>
      <c r="J33" s="122">
        <f>IF((I33-H$33+(H$33/12*2))+K33&gt;H149,H149-K33,(I33-H$33+(H$33/12*2)))</f>
        <v>58300</v>
      </c>
      <c r="K33" s="122">
        <f t="shared" si="3"/>
        <v>7700</v>
      </c>
      <c r="L33" s="122">
        <f t="shared" si="23"/>
        <v>66000</v>
      </c>
      <c r="M33" s="122">
        <f t="shared" si="24"/>
        <v>55385</v>
      </c>
      <c r="N33" s="122">
        <f t="shared" si="21"/>
        <v>7315</v>
      </c>
      <c r="O33" s="122">
        <f t="shared" si="22"/>
        <v>62700</v>
      </c>
      <c r="P33" s="104">
        <f t="shared" si="29"/>
        <v>52470</v>
      </c>
      <c r="Q33" s="122">
        <f t="shared" si="9"/>
        <v>6930</v>
      </c>
      <c r="R33" s="122">
        <f t="shared" si="10"/>
        <v>59400</v>
      </c>
      <c r="S33" s="122">
        <f t="shared" si="27"/>
        <v>46640</v>
      </c>
      <c r="T33" s="122">
        <f t="shared" si="12"/>
        <v>6160</v>
      </c>
      <c r="U33" s="122">
        <f t="shared" si="28"/>
        <v>52800</v>
      </c>
      <c r="V33" s="122">
        <f t="shared" si="25"/>
        <v>40810</v>
      </c>
      <c r="W33" s="122">
        <f t="shared" si="15"/>
        <v>5390</v>
      </c>
      <c r="X33" s="122">
        <f t="shared" si="26"/>
        <v>46200</v>
      </c>
      <c r="Y33" s="122">
        <f t="shared" si="17"/>
        <v>34980</v>
      </c>
      <c r="Z33" s="122">
        <f t="shared" si="18"/>
        <v>4620</v>
      </c>
      <c r="AA33" s="52">
        <f t="shared" si="19"/>
        <v>39600</v>
      </c>
    </row>
    <row r="34" spans="1:27" ht="13.5" customHeight="1">
      <c r="A34" s="118">
        <v>97</v>
      </c>
      <c r="B34" s="217">
        <v>41244</v>
      </c>
      <c r="C34" s="68">
        <f>622*2</f>
        <v>1244</v>
      </c>
      <c r="D34" s="310">
        <v>1</v>
      </c>
      <c r="E34" s="60">
        <f t="shared" si="0"/>
        <v>1244</v>
      </c>
      <c r="F34" s="59">
        <v>0</v>
      </c>
      <c r="G34" s="60">
        <f t="shared" si="1"/>
        <v>0</v>
      </c>
      <c r="H34" s="57">
        <f t="shared" si="2"/>
        <v>1244</v>
      </c>
      <c r="I34" s="132">
        <f t="shared" si="20"/>
        <v>92290</v>
      </c>
      <c r="J34" s="102">
        <f>IF((I34-H$33+(H$33/12*1))+K34&gt;H149,H149-K34,(I34-H$33+(H$33/12*1)))</f>
        <v>58300</v>
      </c>
      <c r="K34" s="102">
        <f t="shared" si="3"/>
        <v>7700</v>
      </c>
      <c r="L34" s="102">
        <f t="shared" si="23"/>
        <v>66000</v>
      </c>
      <c r="M34" s="102">
        <f t="shared" si="24"/>
        <v>55385</v>
      </c>
      <c r="N34" s="102">
        <f t="shared" si="21"/>
        <v>7315</v>
      </c>
      <c r="O34" s="102">
        <f t="shared" si="22"/>
        <v>62700</v>
      </c>
      <c r="P34" s="102">
        <f t="shared" si="29"/>
        <v>52470</v>
      </c>
      <c r="Q34" s="102">
        <f t="shared" si="9"/>
        <v>6930</v>
      </c>
      <c r="R34" s="102">
        <f t="shared" si="10"/>
        <v>59400</v>
      </c>
      <c r="S34" s="102">
        <f t="shared" si="27"/>
        <v>46640</v>
      </c>
      <c r="T34" s="102">
        <f t="shared" si="12"/>
        <v>6160</v>
      </c>
      <c r="U34" s="102">
        <f t="shared" si="28"/>
        <v>52800</v>
      </c>
      <c r="V34" s="102">
        <f t="shared" si="25"/>
        <v>40810</v>
      </c>
      <c r="W34" s="102">
        <f t="shared" si="15"/>
        <v>5390</v>
      </c>
      <c r="X34" s="102">
        <f t="shared" si="26"/>
        <v>46200</v>
      </c>
      <c r="Y34" s="102">
        <f t="shared" si="17"/>
        <v>34980</v>
      </c>
      <c r="Z34" s="102">
        <f t="shared" si="18"/>
        <v>4620</v>
      </c>
      <c r="AA34" s="66">
        <f t="shared" si="19"/>
        <v>39600</v>
      </c>
    </row>
    <row r="35" spans="1:27" ht="13.5" customHeight="1">
      <c r="A35" s="118">
        <v>96</v>
      </c>
      <c r="B35" s="216">
        <v>41275</v>
      </c>
      <c r="C35" s="68">
        <v>678</v>
      </c>
      <c r="D35" s="310">
        <v>1</v>
      </c>
      <c r="E35" s="70">
        <f t="shared" si="0"/>
        <v>678</v>
      </c>
      <c r="F35" s="59">
        <v>0</v>
      </c>
      <c r="G35" s="70">
        <f t="shared" si="1"/>
        <v>0</v>
      </c>
      <c r="H35" s="68">
        <f t="shared" si="2"/>
        <v>678</v>
      </c>
      <c r="I35" s="131">
        <f t="shared" si="20"/>
        <v>91046</v>
      </c>
      <c r="J35" s="122">
        <f>IF((I35-H$45+(H$45))+K35&gt;H149,H149-K35,(I35-H$45+(H$45)))</f>
        <v>58300</v>
      </c>
      <c r="K35" s="122">
        <f t="shared" si="3"/>
        <v>7700</v>
      </c>
      <c r="L35" s="122">
        <f t="shared" si="23"/>
        <v>66000</v>
      </c>
      <c r="M35" s="122">
        <f t="shared" si="24"/>
        <v>55385</v>
      </c>
      <c r="N35" s="122">
        <f t="shared" si="21"/>
        <v>7315</v>
      </c>
      <c r="O35" s="122">
        <f t="shared" si="22"/>
        <v>62700</v>
      </c>
      <c r="P35" s="104">
        <f t="shared" si="29"/>
        <v>52470</v>
      </c>
      <c r="Q35" s="122">
        <f t="shared" si="9"/>
        <v>6930</v>
      </c>
      <c r="R35" s="122">
        <f t="shared" si="10"/>
        <v>59400</v>
      </c>
      <c r="S35" s="122">
        <f t="shared" si="27"/>
        <v>46640</v>
      </c>
      <c r="T35" s="122">
        <f t="shared" si="12"/>
        <v>6160</v>
      </c>
      <c r="U35" s="122">
        <f t="shared" si="28"/>
        <v>52800</v>
      </c>
      <c r="V35" s="122">
        <f t="shared" si="25"/>
        <v>40810</v>
      </c>
      <c r="W35" s="122">
        <f t="shared" si="15"/>
        <v>5390</v>
      </c>
      <c r="X35" s="122">
        <f t="shared" si="26"/>
        <v>46200</v>
      </c>
      <c r="Y35" s="122">
        <f t="shared" si="17"/>
        <v>34980</v>
      </c>
      <c r="Z35" s="122">
        <f t="shared" si="18"/>
        <v>4620</v>
      </c>
      <c r="AA35" s="52">
        <f t="shared" si="19"/>
        <v>39600</v>
      </c>
    </row>
    <row r="36" spans="1:27" ht="13.5" customHeight="1">
      <c r="A36" s="118">
        <v>95</v>
      </c>
      <c r="B36" s="217">
        <v>41306</v>
      </c>
      <c r="C36" s="68">
        <v>678</v>
      </c>
      <c r="D36" s="310">
        <v>1</v>
      </c>
      <c r="E36" s="60">
        <f t="shared" si="0"/>
        <v>678</v>
      </c>
      <c r="F36" s="59">
        <v>0</v>
      </c>
      <c r="G36" s="60">
        <f t="shared" si="1"/>
        <v>0</v>
      </c>
      <c r="H36" s="57">
        <f t="shared" si="2"/>
        <v>678</v>
      </c>
      <c r="I36" s="132">
        <f t="shared" si="20"/>
        <v>90368</v>
      </c>
      <c r="J36" s="102">
        <f>IF((I36-H$45+(H$45/12*11))+K36&gt;H149,H149-K36,(I36-H$45+(H$45/12*11)))</f>
        <v>58300</v>
      </c>
      <c r="K36" s="102">
        <f t="shared" si="3"/>
        <v>7700</v>
      </c>
      <c r="L36" s="102">
        <f t="shared" si="23"/>
        <v>66000</v>
      </c>
      <c r="M36" s="102">
        <f t="shared" si="24"/>
        <v>55385</v>
      </c>
      <c r="N36" s="102">
        <f t="shared" si="21"/>
        <v>7315</v>
      </c>
      <c r="O36" s="102">
        <f t="shared" si="22"/>
        <v>62700</v>
      </c>
      <c r="P36" s="102">
        <f t="shared" si="29"/>
        <v>52470</v>
      </c>
      <c r="Q36" s="102">
        <f t="shared" si="9"/>
        <v>6930</v>
      </c>
      <c r="R36" s="102">
        <f t="shared" si="10"/>
        <v>59400</v>
      </c>
      <c r="S36" s="102">
        <f t="shared" si="27"/>
        <v>46640</v>
      </c>
      <c r="T36" s="102">
        <f t="shared" si="12"/>
        <v>6160</v>
      </c>
      <c r="U36" s="102">
        <f t="shared" si="28"/>
        <v>52800</v>
      </c>
      <c r="V36" s="102">
        <f t="shared" si="25"/>
        <v>40810</v>
      </c>
      <c r="W36" s="102">
        <f t="shared" si="15"/>
        <v>5390</v>
      </c>
      <c r="X36" s="102">
        <f t="shared" si="26"/>
        <v>46200</v>
      </c>
      <c r="Y36" s="102">
        <f t="shared" si="17"/>
        <v>34980</v>
      </c>
      <c r="Z36" s="102">
        <f t="shared" si="18"/>
        <v>4620</v>
      </c>
      <c r="AA36" s="66">
        <f t="shared" si="19"/>
        <v>39600</v>
      </c>
    </row>
    <row r="37" spans="1:27" ht="13.5" customHeight="1">
      <c r="A37" s="118">
        <v>94</v>
      </c>
      <c r="B37" s="216">
        <v>41334</v>
      </c>
      <c r="C37" s="68">
        <v>678</v>
      </c>
      <c r="D37" s="310">
        <v>1</v>
      </c>
      <c r="E37" s="70">
        <f t="shared" si="0"/>
        <v>678</v>
      </c>
      <c r="F37" s="59">
        <v>0</v>
      </c>
      <c r="G37" s="70">
        <f t="shared" si="1"/>
        <v>0</v>
      </c>
      <c r="H37" s="68">
        <f t="shared" si="2"/>
        <v>678</v>
      </c>
      <c r="I37" s="131">
        <f t="shared" si="20"/>
        <v>89690</v>
      </c>
      <c r="J37" s="122">
        <f>IF((I37-H$45+(H$45/12*10))+K37&gt;H149,H149-K37,(I37-H$45+(H$45/12*10)))</f>
        <v>58300</v>
      </c>
      <c r="K37" s="104">
        <f t="shared" si="3"/>
        <v>7700</v>
      </c>
      <c r="L37" s="104">
        <f t="shared" si="23"/>
        <v>66000</v>
      </c>
      <c r="M37" s="122">
        <f t="shared" si="24"/>
        <v>55385</v>
      </c>
      <c r="N37" s="122">
        <f t="shared" si="21"/>
        <v>7315</v>
      </c>
      <c r="O37" s="122">
        <f t="shared" si="22"/>
        <v>62700</v>
      </c>
      <c r="P37" s="104">
        <f t="shared" si="29"/>
        <v>52470</v>
      </c>
      <c r="Q37" s="122">
        <f t="shared" si="9"/>
        <v>6930</v>
      </c>
      <c r="R37" s="122">
        <f>P37+Q37</f>
        <v>59400</v>
      </c>
      <c r="S37" s="122">
        <f t="shared" si="27"/>
        <v>46640</v>
      </c>
      <c r="T37" s="122">
        <f t="shared" si="12"/>
        <v>6160</v>
      </c>
      <c r="U37" s="122">
        <f t="shared" si="28"/>
        <v>52800</v>
      </c>
      <c r="V37" s="122">
        <f t="shared" si="25"/>
        <v>40810</v>
      </c>
      <c r="W37" s="122">
        <f t="shared" si="15"/>
        <v>5390</v>
      </c>
      <c r="X37" s="122">
        <f t="shared" si="26"/>
        <v>46200</v>
      </c>
      <c r="Y37" s="122">
        <f t="shared" si="17"/>
        <v>34980</v>
      </c>
      <c r="Z37" s="122">
        <f t="shared" si="18"/>
        <v>4620</v>
      </c>
      <c r="AA37" s="52">
        <f t="shared" si="19"/>
        <v>39600</v>
      </c>
    </row>
    <row r="38" spans="1:27" ht="13.5" customHeight="1">
      <c r="A38" s="118">
        <v>93</v>
      </c>
      <c r="B38" s="216">
        <v>41365</v>
      </c>
      <c r="C38" s="68">
        <v>678</v>
      </c>
      <c r="D38" s="310">
        <v>1</v>
      </c>
      <c r="E38" s="60">
        <f t="shared" si="0"/>
        <v>678</v>
      </c>
      <c r="F38" s="59">
        <v>0</v>
      </c>
      <c r="G38" s="60">
        <f t="shared" si="1"/>
        <v>0</v>
      </c>
      <c r="H38" s="57">
        <f t="shared" si="2"/>
        <v>678</v>
      </c>
      <c r="I38" s="132">
        <f t="shared" si="20"/>
        <v>89012</v>
      </c>
      <c r="J38" s="102">
        <f>IF((I38-H$45+(H$45/12*9))+K38&gt;H149,H149-K38,(I38-H$45+(H$45/12*9)))</f>
        <v>58300</v>
      </c>
      <c r="K38" s="102">
        <f t="shared" si="3"/>
        <v>7700</v>
      </c>
      <c r="L38" s="103">
        <f t="shared" ref="L38:L69" si="30">J38+K38</f>
        <v>66000</v>
      </c>
      <c r="M38" s="102">
        <f t="shared" si="24"/>
        <v>55385</v>
      </c>
      <c r="N38" s="102">
        <f t="shared" si="21"/>
        <v>7315</v>
      </c>
      <c r="O38" s="102">
        <f t="shared" si="22"/>
        <v>62700</v>
      </c>
      <c r="P38" s="102">
        <f>J38*$P$9</f>
        <v>52470</v>
      </c>
      <c r="Q38" s="102">
        <f t="shared" si="9"/>
        <v>6930</v>
      </c>
      <c r="R38" s="102">
        <f t="shared" ref="R38:R53" si="31">P38+Q38</f>
        <v>59400</v>
      </c>
      <c r="S38" s="102">
        <f t="shared" si="27"/>
        <v>46640</v>
      </c>
      <c r="T38" s="102">
        <f t="shared" si="12"/>
        <v>6160</v>
      </c>
      <c r="U38" s="102">
        <f t="shared" si="28"/>
        <v>52800</v>
      </c>
      <c r="V38" s="102">
        <f t="shared" si="25"/>
        <v>40810</v>
      </c>
      <c r="W38" s="102">
        <f t="shared" si="15"/>
        <v>5390</v>
      </c>
      <c r="X38" s="102">
        <f t="shared" si="26"/>
        <v>46200</v>
      </c>
      <c r="Y38" s="102">
        <f t="shared" si="17"/>
        <v>34980</v>
      </c>
      <c r="Z38" s="102">
        <f t="shared" si="18"/>
        <v>4620</v>
      </c>
      <c r="AA38" s="66">
        <f t="shared" si="19"/>
        <v>39600</v>
      </c>
    </row>
    <row r="39" spans="1:27" ht="13.5" customHeight="1">
      <c r="A39" s="118">
        <v>92</v>
      </c>
      <c r="B39" s="217">
        <v>41395</v>
      </c>
      <c r="C39" s="68">
        <v>678</v>
      </c>
      <c r="D39" s="310">
        <v>1</v>
      </c>
      <c r="E39" s="70">
        <f t="shared" si="0"/>
        <v>678</v>
      </c>
      <c r="F39" s="59">
        <v>0</v>
      </c>
      <c r="G39" s="70">
        <f t="shared" si="1"/>
        <v>0</v>
      </c>
      <c r="H39" s="68">
        <f t="shared" si="2"/>
        <v>678</v>
      </c>
      <c r="I39" s="131">
        <f t="shared" si="20"/>
        <v>88334</v>
      </c>
      <c r="J39" s="122">
        <f>IF((I39-H$45+(H$45/12*8))+K39&gt;H149,H149-K39,(I39-H$45+(H$45/12*8)))</f>
        <v>58300</v>
      </c>
      <c r="K39" s="122">
        <f t="shared" si="3"/>
        <v>7700</v>
      </c>
      <c r="L39" s="122">
        <f t="shared" si="30"/>
        <v>66000</v>
      </c>
      <c r="M39" s="122">
        <f t="shared" si="24"/>
        <v>55385</v>
      </c>
      <c r="N39" s="122">
        <f t="shared" si="21"/>
        <v>7315</v>
      </c>
      <c r="O39" s="122">
        <f t="shared" si="22"/>
        <v>62700</v>
      </c>
      <c r="P39" s="104">
        <f t="shared" si="29"/>
        <v>52470</v>
      </c>
      <c r="Q39" s="122">
        <f t="shared" si="9"/>
        <v>6930</v>
      </c>
      <c r="R39" s="122">
        <f t="shared" si="31"/>
        <v>59400</v>
      </c>
      <c r="S39" s="122">
        <f t="shared" si="27"/>
        <v>46640</v>
      </c>
      <c r="T39" s="122">
        <f t="shared" si="12"/>
        <v>6160</v>
      </c>
      <c r="U39" s="122">
        <f t="shared" si="28"/>
        <v>52800</v>
      </c>
      <c r="V39" s="122">
        <f t="shared" si="25"/>
        <v>40810</v>
      </c>
      <c r="W39" s="122">
        <f t="shared" si="15"/>
        <v>5390</v>
      </c>
      <c r="X39" s="122">
        <f t="shared" si="26"/>
        <v>46200</v>
      </c>
      <c r="Y39" s="122">
        <f t="shared" si="17"/>
        <v>34980</v>
      </c>
      <c r="Z39" s="122">
        <f t="shared" si="18"/>
        <v>4620</v>
      </c>
      <c r="AA39" s="52">
        <f t="shared" si="19"/>
        <v>39600</v>
      </c>
    </row>
    <row r="40" spans="1:27" ht="13.5" customHeight="1">
      <c r="A40" s="118">
        <v>91</v>
      </c>
      <c r="B40" s="216">
        <v>41426</v>
      </c>
      <c r="C40" s="68">
        <v>678</v>
      </c>
      <c r="D40" s="310">
        <v>1</v>
      </c>
      <c r="E40" s="60">
        <f t="shared" si="0"/>
        <v>678</v>
      </c>
      <c r="F40" s="59">
        <v>0</v>
      </c>
      <c r="G40" s="60">
        <f t="shared" si="1"/>
        <v>0</v>
      </c>
      <c r="H40" s="57">
        <f t="shared" si="2"/>
        <v>678</v>
      </c>
      <c r="I40" s="132">
        <f t="shared" si="20"/>
        <v>87656</v>
      </c>
      <c r="J40" s="102">
        <f>IF((I40-H$45+(H$45/12*7))+K40&gt;H149,H149-K40,(I40-H$45+(H$45/12*7)))</f>
        <v>58300</v>
      </c>
      <c r="K40" s="102">
        <f t="shared" si="3"/>
        <v>7700</v>
      </c>
      <c r="L40" s="103">
        <f t="shared" si="30"/>
        <v>66000</v>
      </c>
      <c r="M40" s="102">
        <f t="shared" si="24"/>
        <v>55385</v>
      </c>
      <c r="N40" s="102">
        <f t="shared" si="21"/>
        <v>7315</v>
      </c>
      <c r="O40" s="102">
        <f t="shared" si="22"/>
        <v>62700</v>
      </c>
      <c r="P40" s="102">
        <f t="shared" si="29"/>
        <v>52470</v>
      </c>
      <c r="Q40" s="102">
        <f t="shared" si="9"/>
        <v>6930</v>
      </c>
      <c r="R40" s="102">
        <f t="shared" si="31"/>
        <v>59400</v>
      </c>
      <c r="S40" s="102">
        <f t="shared" ref="S40:S93" si="32">J40*S$9</f>
        <v>46640</v>
      </c>
      <c r="T40" s="102">
        <f t="shared" si="12"/>
        <v>6160</v>
      </c>
      <c r="U40" s="102">
        <f t="shared" ref="U40:U93" si="33">S40+T40</f>
        <v>52800</v>
      </c>
      <c r="V40" s="102">
        <f t="shared" si="25"/>
        <v>40810</v>
      </c>
      <c r="W40" s="102">
        <f t="shared" si="15"/>
        <v>5390</v>
      </c>
      <c r="X40" s="102">
        <f t="shared" si="26"/>
        <v>46200</v>
      </c>
      <c r="Y40" s="102">
        <f t="shared" si="17"/>
        <v>34980</v>
      </c>
      <c r="Z40" s="102">
        <f t="shared" si="18"/>
        <v>4620</v>
      </c>
      <c r="AA40" s="66">
        <f t="shared" si="19"/>
        <v>39600</v>
      </c>
    </row>
    <row r="41" spans="1:27" ht="13.5" customHeight="1">
      <c r="A41" s="118">
        <v>90</v>
      </c>
      <c r="B41" s="217">
        <v>41456</v>
      </c>
      <c r="C41" s="68">
        <v>678</v>
      </c>
      <c r="D41" s="310">
        <v>1</v>
      </c>
      <c r="E41" s="70">
        <f t="shared" si="0"/>
        <v>678</v>
      </c>
      <c r="F41" s="59">
        <v>0</v>
      </c>
      <c r="G41" s="70">
        <f t="shared" si="1"/>
        <v>0</v>
      </c>
      <c r="H41" s="68">
        <f t="shared" si="2"/>
        <v>678</v>
      </c>
      <c r="I41" s="131">
        <f t="shared" si="20"/>
        <v>86978</v>
      </c>
      <c r="J41" s="122">
        <f>IF((I41-H$45+(H$45/12*6))+K41&gt;H149,H149-K41,(I41-H$45+(H$45/12*6)))</f>
        <v>58300</v>
      </c>
      <c r="K41" s="122">
        <f t="shared" si="3"/>
        <v>7700</v>
      </c>
      <c r="L41" s="122">
        <f t="shared" si="30"/>
        <v>66000</v>
      </c>
      <c r="M41" s="122">
        <f t="shared" si="24"/>
        <v>55385</v>
      </c>
      <c r="N41" s="122">
        <f t="shared" si="21"/>
        <v>7315</v>
      </c>
      <c r="O41" s="122">
        <f t="shared" si="22"/>
        <v>62700</v>
      </c>
      <c r="P41" s="104">
        <f t="shared" si="29"/>
        <v>52470</v>
      </c>
      <c r="Q41" s="122">
        <f t="shared" si="9"/>
        <v>6930</v>
      </c>
      <c r="R41" s="122">
        <f t="shared" si="31"/>
        <v>59400</v>
      </c>
      <c r="S41" s="122">
        <f t="shared" si="32"/>
        <v>46640</v>
      </c>
      <c r="T41" s="122">
        <f t="shared" si="12"/>
        <v>6160</v>
      </c>
      <c r="U41" s="122">
        <f t="shared" si="33"/>
        <v>52800</v>
      </c>
      <c r="V41" s="122">
        <f t="shared" si="25"/>
        <v>40810</v>
      </c>
      <c r="W41" s="122">
        <f t="shared" si="15"/>
        <v>5390</v>
      </c>
      <c r="X41" s="122">
        <f t="shared" si="26"/>
        <v>46200</v>
      </c>
      <c r="Y41" s="122">
        <f t="shared" si="17"/>
        <v>34980</v>
      </c>
      <c r="Z41" s="122">
        <f t="shared" si="18"/>
        <v>4620</v>
      </c>
      <c r="AA41" s="52">
        <f t="shared" si="19"/>
        <v>39600</v>
      </c>
    </row>
    <row r="42" spans="1:27" ht="13.5" customHeight="1">
      <c r="A42" s="118">
        <v>89</v>
      </c>
      <c r="B42" s="216">
        <v>41487</v>
      </c>
      <c r="C42" s="68">
        <v>678</v>
      </c>
      <c r="D42" s="310">
        <v>1</v>
      </c>
      <c r="E42" s="60">
        <f t="shared" si="0"/>
        <v>678</v>
      </c>
      <c r="F42" s="59">
        <v>0</v>
      </c>
      <c r="G42" s="60">
        <f t="shared" si="1"/>
        <v>0</v>
      </c>
      <c r="H42" s="57">
        <f t="shared" si="2"/>
        <v>678</v>
      </c>
      <c r="I42" s="132">
        <f t="shared" si="20"/>
        <v>86300</v>
      </c>
      <c r="J42" s="102">
        <f>IF((I42-H$45+(H$45/12*5))+K42&gt;H149,H149-K42,(I42-H$45+(H$45/12*5)))</f>
        <v>58300</v>
      </c>
      <c r="K42" s="102">
        <f t="shared" si="3"/>
        <v>7700</v>
      </c>
      <c r="L42" s="103">
        <f t="shared" si="30"/>
        <v>66000</v>
      </c>
      <c r="M42" s="102">
        <f t="shared" si="24"/>
        <v>55385</v>
      </c>
      <c r="N42" s="102">
        <f t="shared" si="21"/>
        <v>7315</v>
      </c>
      <c r="O42" s="102">
        <f t="shared" si="22"/>
        <v>62700</v>
      </c>
      <c r="P42" s="102">
        <f t="shared" si="29"/>
        <v>52470</v>
      </c>
      <c r="Q42" s="102">
        <f t="shared" si="9"/>
        <v>6930</v>
      </c>
      <c r="R42" s="102">
        <f t="shared" si="31"/>
        <v>59400</v>
      </c>
      <c r="S42" s="102">
        <f t="shared" si="32"/>
        <v>46640</v>
      </c>
      <c r="T42" s="102">
        <f t="shared" si="12"/>
        <v>6160</v>
      </c>
      <c r="U42" s="102">
        <f t="shared" si="33"/>
        <v>52800</v>
      </c>
      <c r="V42" s="102">
        <f t="shared" si="25"/>
        <v>40810</v>
      </c>
      <c r="W42" s="102">
        <f t="shared" si="15"/>
        <v>5390</v>
      </c>
      <c r="X42" s="102">
        <f t="shared" si="26"/>
        <v>46200</v>
      </c>
      <c r="Y42" s="102">
        <f t="shared" si="17"/>
        <v>34980</v>
      </c>
      <c r="Z42" s="102">
        <f t="shared" si="18"/>
        <v>4620</v>
      </c>
      <c r="AA42" s="66">
        <f t="shared" si="19"/>
        <v>39600</v>
      </c>
    </row>
    <row r="43" spans="1:27" ht="13.5" customHeight="1">
      <c r="A43" s="118">
        <v>88</v>
      </c>
      <c r="B43" s="217">
        <v>41518</v>
      </c>
      <c r="C43" s="68">
        <v>678</v>
      </c>
      <c r="D43" s="310">
        <v>1</v>
      </c>
      <c r="E43" s="70">
        <f t="shared" si="0"/>
        <v>678</v>
      </c>
      <c r="F43" s="59">
        <v>0</v>
      </c>
      <c r="G43" s="70">
        <f t="shared" si="1"/>
        <v>0</v>
      </c>
      <c r="H43" s="68">
        <f t="shared" ref="H43:H74" si="34">E43+G43</f>
        <v>678</v>
      </c>
      <c r="I43" s="131">
        <f t="shared" si="20"/>
        <v>85622</v>
      </c>
      <c r="J43" s="122">
        <f>IF((I43-H$45+(H$45/12*4))+K43&gt;H149,H149-K43,(I43-H$45+(H$45/12*4)))</f>
        <v>58300</v>
      </c>
      <c r="K43" s="122">
        <f t="shared" ref="K43:K74" si="35">H$148</f>
        <v>7700</v>
      </c>
      <c r="L43" s="122">
        <f t="shared" si="30"/>
        <v>66000</v>
      </c>
      <c r="M43" s="122">
        <f t="shared" si="24"/>
        <v>55385</v>
      </c>
      <c r="N43" s="122">
        <f t="shared" si="21"/>
        <v>7315</v>
      </c>
      <c r="O43" s="122">
        <f t="shared" si="22"/>
        <v>62700</v>
      </c>
      <c r="P43" s="104">
        <f t="shared" si="29"/>
        <v>52470</v>
      </c>
      <c r="Q43" s="122">
        <f t="shared" si="9"/>
        <v>6930</v>
      </c>
      <c r="R43" s="122">
        <f t="shared" si="31"/>
        <v>59400</v>
      </c>
      <c r="S43" s="122">
        <f t="shared" si="32"/>
        <v>46640</v>
      </c>
      <c r="T43" s="122">
        <f t="shared" si="12"/>
        <v>6160</v>
      </c>
      <c r="U43" s="122">
        <f t="shared" si="33"/>
        <v>52800</v>
      </c>
      <c r="V43" s="122">
        <f t="shared" si="25"/>
        <v>40810</v>
      </c>
      <c r="W43" s="122">
        <f t="shared" si="15"/>
        <v>5390</v>
      </c>
      <c r="X43" s="122">
        <f t="shared" si="26"/>
        <v>46200</v>
      </c>
      <c r="Y43" s="122">
        <f t="shared" ref="Y43:Y74" si="36">J43*Y$9</f>
        <v>34980</v>
      </c>
      <c r="Z43" s="122">
        <f t="shared" ref="Z43:Z74" si="37">K43*Y$9</f>
        <v>4620</v>
      </c>
      <c r="AA43" s="52">
        <f t="shared" si="19"/>
        <v>39600</v>
      </c>
    </row>
    <row r="44" spans="1:27" ht="13.5" customHeight="1">
      <c r="A44" s="118">
        <v>87</v>
      </c>
      <c r="B44" s="216">
        <v>41548</v>
      </c>
      <c r="C44" s="68">
        <v>678</v>
      </c>
      <c r="D44" s="310">
        <v>1</v>
      </c>
      <c r="E44" s="60">
        <f t="shared" si="0"/>
        <v>678</v>
      </c>
      <c r="F44" s="59">
        <v>0</v>
      </c>
      <c r="G44" s="60">
        <f t="shared" si="1"/>
        <v>0</v>
      </c>
      <c r="H44" s="57">
        <f t="shared" si="34"/>
        <v>678</v>
      </c>
      <c r="I44" s="132">
        <f t="shared" si="20"/>
        <v>84944</v>
      </c>
      <c r="J44" s="102">
        <f>IF((I44-H$45+(H$45/12*3))+K44&gt;H149,H149-K44,(I44-H$45+(H$45/12*3)))</f>
        <v>58300</v>
      </c>
      <c r="K44" s="102">
        <f t="shared" si="35"/>
        <v>7700</v>
      </c>
      <c r="L44" s="103">
        <f t="shared" si="30"/>
        <v>66000</v>
      </c>
      <c r="M44" s="102">
        <f t="shared" si="24"/>
        <v>55385</v>
      </c>
      <c r="N44" s="102">
        <f t="shared" si="21"/>
        <v>7315</v>
      </c>
      <c r="O44" s="102">
        <f t="shared" si="22"/>
        <v>62700</v>
      </c>
      <c r="P44" s="102">
        <f t="shared" si="29"/>
        <v>52470</v>
      </c>
      <c r="Q44" s="102">
        <f t="shared" si="9"/>
        <v>6930</v>
      </c>
      <c r="R44" s="102">
        <f t="shared" si="31"/>
        <v>59400</v>
      </c>
      <c r="S44" s="102">
        <f t="shared" si="32"/>
        <v>46640</v>
      </c>
      <c r="T44" s="102">
        <f t="shared" si="12"/>
        <v>6160</v>
      </c>
      <c r="U44" s="102">
        <f t="shared" si="33"/>
        <v>52800</v>
      </c>
      <c r="V44" s="102">
        <f t="shared" si="25"/>
        <v>40810</v>
      </c>
      <c r="W44" s="102">
        <f t="shared" si="15"/>
        <v>5390</v>
      </c>
      <c r="X44" s="102">
        <f t="shared" si="26"/>
        <v>46200</v>
      </c>
      <c r="Y44" s="102">
        <f t="shared" si="36"/>
        <v>34980</v>
      </c>
      <c r="Z44" s="102">
        <f t="shared" si="37"/>
        <v>4620</v>
      </c>
      <c r="AA44" s="66">
        <f t="shared" si="19"/>
        <v>39600</v>
      </c>
    </row>
    <row r="45" spans="1:27" ht="13.5" customHeight="1">
      <c r="A45" s="118">
        <v>86</v>
      </c>
      <c r="B45" s="217">
        <v>41579</v>
      </c>
      <c r="C45" s="68">
        <v>678</v>
      </c>
      <c r="D45" s="310">
        <v>1</v>
      </c>
      <c r="E45" s="70">
        <f t="shared" si="0"/>
        <v>678</v>
      </c>
      <c r="F45" s="59">
        <v>0</v>
      </c>
      <c r="G45" s="70">
        <f t="shared" si="1"/>
        <v>0</v>
      </c>
      <c r="H45" s="68">
        <f t="shared" si="34"/>
        <v>678</v>
      </c>
      <c r="I45" s="131">
        <f t="shared" si="20"/>
        <v>84266</v>
      </c>
      <c r="J45" s="122">
        <f>IF((I45-H$45+(H$45/12*2))+K45&gt;H149,H149-K45,(I45-H$45+(H$45/12*2)))</f>
        <v>58300</v>
      </c>
      <c r="K45" s="122">
        <f t="shared" si="35"/>
        <v>7700</v>
      </c>
      <c r="L45" s="122">
        <f t="shared" si="30"/>
        <v>66000</v>
      </c>
      <c r="M45" s="122">
        <f t="shared" si="24"/>
        <v>55385</v>
      </c>
      <c r="N45" s="122">
        <f t="shared" si="21"/>
        <v>7315</v>
      </c>
      <c r="O45" s="122">
        <f t="shared" si="22"/>
        <v>62700</v>
      </c>
      <c r="P45" s="104">
        <f t="shared" si="29"/>
        <v>52470</v>
      </c>
      <c r="Q45" s="122">
        <f t="shared" si="9"/>
        <v>6930</v>
      </c>
      <c r="R45" s="122">
        <f t="shared" si="31"/>
        <v>59400</v>
      </c>
      <c r="S45" s="122">
        <f t="shared" si="32"/>
        <v>46640</v>
      </c>
      <c r="T45" s="122">
        <f t="shared" si="12"/>
        <v>6160</v>
      </c>
      <c r="U45" s="122">
        <f t="shared" si="33"/>
        <v>52800</v>
      </c>
      <c r="V45" s="122">
        <f t="shared" si="25"/>
        <v>40810</v>
      </c>
      <c r="W45" s="122">
        <f t="shared" si="15"/>
        <v>5390</v>
      </c>
      <c r="X45" s="122">
        <f t="shared" si="26"/>
        <v>46200</v>
      </c>
      <c r="Y45" s="122">
        <f t="shared" si="36"/>
        <v>34980</v>
      </c>
      <c r="Z45" s="122">
        <f t="shared" si="37"/>
        <v>4620</v>
      </c>
      <c r="AA45" s="52">
        <f t="shared" si="19"/>
        <v>39600</v>
      </c>
    </row>
    <row r="46" spans="1:27" ht="13.5" customHeight="1">
      <c r="A46" s="118">
        <v>85</v>
      </c>
      <c r="B46" s="216">
        <v>41609</v>
      </c>
      <c r="C46" s="68">
        <f>678*2</f>
        <v>1356</v>
      </c>
      <c r="D46" s="310">
        <v>1</v>
      </c>
      <c r="E46" s="60">
        <f>C46*D46</f>
        <v>1356</v>
      </c>
      <c r="F46" s="59">
        <v>0</v>
      </c>
      <c r="G46" s="60">
        <f t="shared" si="1"/>
        <v>0</v>
      </c>
      <c r="H46" s="57">
        <f t="shared" si="34"/>
        <v>1356</v>
      </c>
      <c r="I46" s="132">
        <f t="shared" si="20"/>
        <v>83588</v>
      </c>
      <c r="J46" s="102">
        <f>IF((I46-H$45+(H$45/12*1))+K46&gt;H149,H149-K46,(I46-H$45+(H$45/12*1)))</f>
        <v>58300</v>
      </c>
      <c r="K46" s="102">
        <f t="shared" si="35"/>
        <v>7700</v>
      </c>
      <c r="L46" s="103">
        <f t="shared" si="30"/>
        <v>66000</v>
      </c>
      <c r="M46" s="102">
        <f t="shared" si="24"/>
        <v>55385</v>
      </c>
      <c r="N46" s="102">
        <f t="shared" si="21"/>
        <v>7315</v>
      </c>
      <c r="O46" s="102">
        <f t="shared" si="22"/>
        <v>62700</v>
      </c>
      <c r="P46" s="102">
        <f t="shared" si="29"/>
        <v>52470</v>
      </c>
      <c r="Q46" s="102">
        <f t="shared" si="9"/>
        <v>6930</v>
      </c>
      <c r="R46" s="102">
        <f t="shared" si="31"/>
        <v>59400</v>
      </c>
      <c r="S46" s="102">
        <f t="shared" si="32"/>
        <v>46640</v>
      </c>
      <c r="T46" s="102">
        <f t="shared" si="12"/>
        <v>6160</v>
      </c>
      <c r="U46" s="102">
        <f t="shared" si="33"/>
        <v>52800</v>
      </c>
      <c r="V46" s="102">
        <f t="shared" si="25"/>
        <v>40810</v>
      </c>
      <c r="W46" s="102">
        <f t="shared" si="15"/>
        <v>5390</v>
      </c>
      <c r="X46" s="102">
        <f t="shared" si="26"/>
        <v>46200</v>
      </c>
      <c r="Y46" s="102">
        <f t="shared" si="36"/>
        <v>34980</v>
      </c>
      <c r="Z46" s="102">
        <f t="shared" si="37"/>
        <v>4620</v>
      </c>
      <c r="AA46" s="66">
        <f t="shared" si="19"/>
        <v>39600</v>
      </c>
    </row>
    <row r="47" spans="1:27" ht="13.5" customHeight="1">
      <c r="A47" s="118">
        <v>84</v>
      </c>
      <c r="B47" s="217">
        <v>41640</v>
      </c>
      <c r="C47" s="68">
        <v>724</v>
      </c>
      <c r="D47" s="310">
        <v>1</v>
      </c>
      <c r="E47" s="70">
        <f t="shared" si="0"/>
        <v>724</v>
      </c>
      <c r="F47" s="59">
        <v>0</v>
      </c>
      <c r="G47" s="70">
        <f t="shared" si="1"/>
        <v>0</v>
      </c>
      <c r="H47" s="68">
        <f t="shared" si="34"/>
        <v>724</v>
      </c>
      <c r="I47" s="131">
        <f t="shared" si="20"/>
        <v>82232</v>
      </c>
      <c r="J47" s="122">
        <f>IF((I47-H$57+(H$57))+K47&gt;H149,H149-K47,(I47-H$57+(H$57)))</f>
        <v>58300</v>
      </c>
      <c r="K47" s="122">
        <f t="shared" si="35"/>
        <v>7700</v>
      </c>
      <c r="L47" s="122">
        <f t="shared" si="30"/>
        <v>66000</v>
      </c>
      <c r="M47" s="122">
        <f t="shared" si="24"/>
        <v>55385</v>
      </c>
      <c r="N47" s="122">
        <f t="shared" si="21"/>
        <v>7315</v>
      </c>
      <c r="O47" s="122">
        <f t="shared" si="22"/>
        <v>62700</v>
      </c>
      <c r="P47" s="104">
        <f t="shared" si="29"/>
        <v>52470</v>
      </c>
      <c r="Q47" s="122">
        <f t="shared" si="9"/>
        <v>6930</v>
      </c>
      <c r="R47" s="122">
        <f t="shared" si="31"/>
        <v>59400</v>
      </c>
      <c r="S47" s="122">
        <f t="shared" si="32"/>
        <v>46640</v>
      </c>
      <c r="T47" s="122">
        <f t="shared" si="12"/>
        <v>6160</v>
      </c>
      <c r="U47" s="122">
        <f t="shared" si="33"/>
        <v>52800</v>
      </c>
      <c r="V47" s="122">
        <f t="shared" si="25"/>
        <v>40810</v>
      </c>
      <c r="W47" s="122">
        <f t="shared" si="15"/>
        <v>5390</v>
      </c>
      <c r="X47" s="122">
        <f t="shared" si="26"/>
        <v>46200</v>
      </c>
      <c r="Y47" s="122">
        <f t="shared" si="36"/>
        <v>34980</v>
      </c>
      <c r="Z47" s="122">
        <f t="shared" si="37"/>
        <v>4620</v>
      </c>
      <c r="AA47" s="52">
        <f t="shared" si="19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310">
        <v>1</v>
      </c>
      <c r="E48" s="60">
        <f t="shared" si="0"/>
        <v>724</v>
      </c>
      <c r="F48" s="59">
        <v>0</v>
      </c>
      <c r="G48" s="60">
        <f t="shared" si="1"/>
        <v>0</v>
      </c>
      <c r="H48" s="57">
        <f t="shared" si="34"/>
        <v>724</v>
      </c>
      <c r="I48" s="132">
        <f t="shared" si="20"/>
        <v>81508</v>
      </c>
      <c r="J48" s="102">
        <f>IF((I48-H$57+(H$57/12*11))+K48&gt;H149,H149-K48,(I48-H$57+(H$57/12*11)))</f>
        <v>58300</v>
      </c>
      <c r="K48" s="102">
        <f t="shared" si="35"/>
        <v>7700</v>
      </c>
      <c r="L48" s="103">
        <f t="shared" si="30"/>
        <v>66000</v>
      </c>
      <c r="M48" s="102">
        <f t="shared" si="24"/>
        <v>55385</v>
      </c>
      <c r="N48" s="102">
        <f t="shared" si="21"/>
        <v>7315</v>
      </c>
      <c r="O48" s="102">
        <f t="shared" si="22"/>
        <v>62700</v>
      </c>
      <c r="P48" s="102">
        <f t="shared" si="29"/>
        <v>52470</v>
      </c>
      <c r="Q48" s="102">
        <f t="shared" si="9"/>
        <v>6930</v>
      </c>
      <c r="R48" s="102">
        <f t="shared" si="31"/>
        <v>59400</v>
      </c>
      <c r="S48" s="102">
        <f t="shared" si="32"/>
        <v>46640</v>
      </c>
      <c r="T48" s="102">
        <f t="shared" si="12"/>
        <v>6160</v>
      </c>
      <c r="U48" s="102">
        <f t="shared" si="33"/>
        <v>52800</v>
      </c>
      <c r="V48" s="102">
        <f t="shared" si="25"/>
        <v>40810</v>
      </c>
      <c r="W48" s="102">
        <f t="shared" si="15"/>
        <v>5390</v>
      </c>
      <c r="X48" s="102">
        <f t="shared" si="26"/>
        <v>46200</v>
      </c>
      <c r="Y48" s="102">
        <f t="shared" si="36"/>
        <v>34980</v>
      </c>
      <c r="Z48" s="102">
        <f t="shared" si="37"/>
        <v>4620</v>
      </c>
      <c r="AA48" s="66">
        <f t="shared" si="19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310">
        <v>1</v>
      </c>
      <c r="E49" s="70">
        <f t="shared" si="0"/>
        <v>724</v>
      </c>
      <c r="F49" s="59">
        <v>0</v>
      </c>
      <c r="G49" s="70">
        <f t="shared" si="1"/>
        <v>0</v>
      </c>
      <c r="H49" s="68">
        <f t="shared" si="34"/>
        <v>724</v>
      </c>
      <c r="I49" s="131">
        <f t="shared" si="20"/>
        <v>80784</v>
      </c>
      <c r="J49" s="122">
        <f>IF((I49-H$57+(H$57/12*10))+K49&gt;H149,H149-K49,(I49-H$57+(H$57/12*10)))</f>
        <v>58300</v>
      </c>
      <c r="K49" s="122">
        <f t="shared" si="35"/>
        <v>7700</v>
      </c>
      <c r="L49" s="122">
        <f t="shared" si="30"/>
        <v>66000</v>
      </c>
      <c r="M49" s="122">
        <f t="shared" si="24"/>
        <v>55385</v>
      </c>
      <c r="N49" s="122">
        <f t="shared" si="21"/>
        <v>7315</v>
      </c>
      <c r="O49" s="122">
        <f t="shared" si="22"/>
        <v>62700</v>
      </c>
      <c r="P49" s="104">
        <f t="shared" si="29"/>
        <v>52470</v>
      </c>
      <c r="Q49" s="122">
        <f t="shared" si="9"/>
        <v>6930</v>
      </c>
      <c r="R49" s="122">
        <f t="shared" si="31"/>
        <v>59400</v>
      </c>
      <c r="S49" s="122">
        <f t="shared" si="32"/>
        <v>46640</v>
      </c>
      <c r="T49" s="122">
        <f t="shared" si="12"/>
        <v>6160</v>
      </c>
      <c r="U49" s="122">
        <f t="shared" si="33"/>
        <v>52800</v>
      </c>
      <c r="V49" s="122">
        <f t="shared" si="25"/>
        <v>40810</v>
      </c>
      <c r="W49" s="122">
        <f t="shared" si="15"/>
        <v>5390</v>
      </c>
      <c r="X49" s="122">
        <f t="shared" si="26"/>
        <v>46200</v>
      </c>
      <c r="Y49" s="122">
        <f t="shared" si="36"/>
        <v>34980</v>
      </c>
      <c r="Z49" s="122">
        <f t="shared" si="37"/>
        <v>4620</v>
      </c>
      <c r="AA49" s="52">
        <f t="shared" si="19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310">
        <v>1</v>
      </c>
      <c r="E50" s="60">
        <f t="shared" si="0"/>
        <v>724</v>
      </c>
      <c r="F50" s="59">
        <v>0</v>
      </c>
      <c r="G50" s="60">
        <f t="shared" si="1"/>
        <v>0</v>
      </c>
      <c r="H50" s="57">
        <f t="shared" si="34"/>
        <v>724</v>
      </c>
      <c r="I50" s="132">
        <f t="shared" si="20"/>
        <v>80060</v>
      </c>
      <c r="J50" s="102">
        <f>IF((I50-H$57+(H$57/12*9))+K50&gt;H149,H149-K50,(I50-H$57+(H$57/12*9)))</f>
        <v>58300</v>
      </c>
      <c r="K50" s="102">
        <f t="shared" si="35"/>
        <v>7700</v>
      </c>
      <c r="L50" s="103">
        <f t="shared" si="30"/>
        <v>66000</v>
      </c>
      <c r="M50" s="102">
        <f t="shared" si="24"/>
        <v>55385</v>
      </c>
      <c r="N50" s="102">
        <f t="shared" si="21"/>
        <v>7315</v>
      </c>
      <c r="O50" s="102">
        <f t="shared" si="22"/>
        <v>62700</v>
      </c>
      <c r="P50" s="102">
        <f>J50*$P$9</f>
        <v>52470</v>
      </c>
      <c r="Q50" s="102">
        <f t="shared" si="9"/>
        <v>6930</v>
      </c>
      <c r="R50" s="102">
        <f t="shared" si="31"/>
        <v>59400</v>
      </c>
      <c r="S50" s="102">
        <f t="shared" si="32"/>
        <v>46640</v>
      </c>
      <c r="T50" s="102">
        <f t="shared" si="12"/>
        <v>6160</v>
      </c>
      <c r="U50" s="102">
        <f t="shared" si="33"/>
        <v>52800</v>
      </c>
      <c r="V50" s="102">
        <f t="shared" si="25"/>
        <v>40810</v>
      </c>
      <c r="W50" s="102">
        <f t="shared" si="15"/>
        <v>5390</v>
      </c>
      <c r="X50" s="102">
        <f t="shared" si="26"/>
        <v>46200</v>
      </c>
      <c r="Y50" s="102">
        <f t="shared" si="36"/>
        <v>34980</v>
      </c>
      <c r="Z50" s="102">
        <f t="shared" si="37"/>
        <v>4620</v>
      </c>
      <c r="AA50" s="66">
        <f t="shared" si="19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310">
        <v>1</v>
      </c>
      <c r="E51" s="70">
        <f t="shared" si="0"/>
        <v>724</v>
      </c>
      <c r="F51" s="59">
        <v>0</v>
      </c>
      <c r="G51" s="70">
        <f t="shared" si="1"/>
        <v>0</v>
      </c>
      <c r="H51" s="68">
        <f t="shared" si="34"/>
        <v>724</v>
      </c>
      <c r="I51" s="131">
        <f t="shared" si="20"/>
        <v>79336</v>
      </c>
      <c r="J51" s="122">
        <f>IF((I51-H$57+(H$57/12*8))+K51&gt;H149,H149-K51,(I51-H$57+(H$57/12*8)))</f>
        <v>58300</v>
      </c>
      <c r="K51" s="122">
        <f t="shared" si="35"/>
        <v>7700</v>
      </c>
      <c r="L51" s="122">
        <f t="shared" si="30"/>
        <v>66000</v>
      </c>
      <c r="M51" s="122">
        <f t="shared" si="24"/>
        <v>55385</v>
      </c>
      <c r="N51" s="122">
        <f t="shared" si="21"/>
        <v>7315</v>
      </c>
      <c r="O51" s="122">
        <f t="shared" si="22"/>
        <v>62700</v>
      </c>
      <c r="P51" s="104">
        <f>J51*$P$9</f>
        <v>52470</v>
      </c>
      <c r="Q51" s="122">
        <f t="shared" si="9"/>
        <v>6930</v>
      </c>
      <c r="R51" s="122">
        <f t="shared" si="31"/>
        <v>59400</v>
      </c>
      <c r="S51" s="122">
        <f t="shared" si="32"/>
        <v>46640</v>
      </c>
      <c r="T51" s="122">
        <f t="shared" si="12"/>
        <v>6160</v>
      </c>
      <c r="U51" s="122">
        <f t="shared" si="33"/>
        <v>52800</v>
      </c>
      <c r="V51" s="122">
        <f t="shared" si="25"/>
        <v>40810</v>
      </c>
      <c r="W51" s="122">
        <f t="shared" si="15"/>
        <v>5390</v>
      </c>
      <c r="X51" s="122">
        <f t="shared" si="26"/>
        <v>46200</v>
      </c>
      <c r="Y51" s="122">
        <f t="shared" si="36"/>
        <v>34980</v>
      </c>
      <c r="Z51" s="122">
        <f t="shared" si="37"/>
        <v>4620</v>
      </c>
      <c r="AA51" s="52">
        <f t="shared" si="19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310">
        <v>1</v>
      </c>
      <c r="E52" s="60">
        <f t="shared" si="0"/>
        <v>724</v>
      </c>
      <c r="F52" s="59">
        <v>0</v>
      </c>
      <c r="G52" s="60">
        <f t="shared" si="1"/>
        <v>0</v>
      </c>
      <c r="H52" s="57">
        <f t="shared" si="34"/>
        <v>724</v>
      </c>
      <c r="I52" s="132">
        <f t="shared" si="20"/>
        <v>78612</v>
      </c>
      <c r="J52" s="102">
        <f>IF((I52-H$57+(H$57/12*7))+K52&gt;H149,H149-K52,(I52-H$57+(H$57/12*7)))</f>
        <v>58300</v>
      </c>
      <c r="K52" s="102">
        <f t="shared" si="35"/>
        <v>7700</v>
      </c>
      <c r="L52" s="103">
        <f t="shared" si="30"/>
        <v>66000</v>
      </c>
      <c r="M52" s="102">
        <f t="shared" si="24"/>
        <v>55385</v>
      </c>
      <c r="N52" s="102">
        <f t="shared" si="21"/>
        <v>7315</v>
      </c>
      <c r="O52" s="102">
        <f t="shared" si="22"/>
        <v>62700</v>
      </c>
      <c r="P52" s="102">
        <f t="shared" ref="P52:P71" si="38">J52*$P$9</f>
        <v>52470</v>
      </c>
      <c r="Q52" s="102">
        <f t="shared" si="9"/>
        <v>6930</v>
      </c>
      <c r="R52" s="102">
        <f t="shared" si="31"/>
        <v>59400</v>
      </c>
      <c r="S52" s="102">
        <f t="shared" si="32"/>
        <v>46640</v>
      </c>
      <c r="T52" s="102">
        <f t="shared" si="12"/>
        <v>6160</v>
      </c>
      <c r="U52" s="102">
        <f t="shared" si="33"/>
        <v>52800</v>
      </c>
      <c r="V52" s="102">
        <f t="shared" si="25"/>
        <v>40810</v>
      </c>
      <c r="W52" s="102">
        <f t="shared" si="15"/>
        <v>5390</v>
      </c>
      <c r="X52" s="102">
        <f t="shared" si="26"/>
        <v>46200</v>
      </c>
      <c r="Y52" s="102">
        <f t="shared" si="36"/>
        <v>34980</v>
      </c>
      <c r="Z52" s="102">
        <f t="shared" si="37"/>
        <v>4620</v>
      </c>
      <c r="AA52" s="66">
        <f t="shared" si="19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310">
        <v>1</v>
      </c>
      <c r="E53" s="70">
        <f t="shared" si="0"/>
        <v>724</v>
      </c>
      <c r="F53" s="59">
        <v>0</v>
      </c>
      <c r="G53" s="70">
        <f t="shared" si="1"/>
        <v>0</v>
      </c>
      <c r="H53" s="68">
        <f t="shared" si="34"/>
        <v>724</v>
      </c>
      <c r="I53" s="131">
        <f t="shared" si="20"/>
        <v>77888</v>
      </c>
      <c r="J53" s="122">
        <f>IF((I53-H$57+(H$57/12*6))+K53&gt;H149,H149-K53,(I53-H$57+(H$57/12*6)))</f>
        <v>58300</v>
      </c>
      <c r="K53" s="122">
        <f t="shared" si="35"/>
        <v>7700</v>
      </c>
      <c r="L53" s="122">
        <f t="shared" si="30"/>
        <v>66000</v>
      </c>
      <c r="M53" s="122">
        <f t="shared" si="24"/>
        <v>55385</v>
      </c>
      <c r="N53" s="122">
        <f t="shared" si="21"/>
        <v>7315</v>
      </c>
      <c r="O53" s="122">
        <f t="shared" si="22"/>
        <v>62700</v>
      </c>
      <c r="P53" s="104">
        <f t="shared" si="38"/>
        <v>52470</v>
      </c>
      <c r="Q53" s="122">
        <f t="shared" si="9"/>
        <v>6930</v>
      </c>
      <c r="R53" s="122">
        <f t="shared" si="31"/>
        <v>59400</v>
      </c>
      <c r="S53" s="122">
        <f t="shared" si="32"/>
        <v>46640</v>
      </c>
      <c r="T53" s="122">
        <f t="shared" si="12"/>
        <v>6160</v>
      </c>
      <c r="U53" s="122">
        <f t="shared" si="33"/>
        <v>52800</v>
      </c>
      <c r="V53" s="122">
        <f t="shared" si="25"/>
        <v>40810</v>
      </c>
      <c r="W53" s="122">
        <f t="shared" si="15"/>
        <v>5390</v>
      </c>
      <c r="X53" s="122">
        <f t="shared" si="26"/>
        <v>46200</v>
      </c>
      <c r="Y53" s="122">
        <f t="shared" si="36"/>
        <v>34980</v>
      </c>
      <c r="Z53" s="122">
        <f t="shared" si="37"/>
        <v>4620</v>
      </c>
      <c r="AA53" s="52">
        <f t="shared" si="19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310">
        <v>1</v>
      </c>
      <c r="E54" s="60">
        <f t="shared" si="0"/>
        <v>724</v>
      </c>
      <c r="F54" s="59">
        <v>0</v>
      </c>
      <c r="G54" s="60">
        <f t="shared" si="1"/>
        <v>0</v>
      </c>
      <c r="H54" s="57">
        <f t="shared" si="34"/>
        <v>724</v>
      </c>
      <c r="I54" s="132">
        <f t="shared" si="20"/>
        <v>77164</v>
      </c>
      <c r="J54" s="102">
        <f>IF((I54-H$57+(H$57/12*5))+K54&gt;H149,H149-K54,(I54-H$57+(H$57/12*5)))</f>
        <v>58300</v>
      </c>
      <c r="K54" s="102">
        <f t="shared" si="35"/>
        <v>7700</v>
      </c>
      <c r="L54" s="103">
        <f t="shared" si="30"/>
        <v>66000</v>
      </c>
      <c r="M54" s="102">
        <f t="shared" si="24"/>
        <v>55385</v>
      </c>
      <c r="N54" s="102">
        <f t="shared" ref="N54:N94" si="39">K54*M$9</f>
        <v>7315</v>
      </c>
      <c r="O54" s="102">
        <f t="shared" ref="O54:O94" si="40">M54+N54</f>
        <v>62700</v>
      </c>
      <c r="P54" s="102">
        <f t="shared" si="38"/>
        <v>52470</v>
      </c>
      <c r="Q54" s="102">
        <f t="shared" si="9"/>
        <v>6930</v>
      </c>
      <c r="R54" s="102">
        <f>P54+Q54</f>
        <v>59400</v>
      </c>
      <c r="S54" s="102">
        <f t="shared" si="32"/>
        <v>46640</v>
      </c>
      <c r="T54" s="102">
        <f t="shared" si="12"/>
        <v>6160</v>
      </c>
      <c r="U54" s="102">
        <f t="shared" si="33"/>
        <v>52800</v>
      </c>
      <c r="V54" s="102">
        <f t="shared" si="25"/>
        <v>40810</v>
      </c>
      <c r="W54" s="102">
        <f t="shared" si="15"/>
        <v>5390</v>
      </c>
      <c r="X54" s="102">
        <f t="shared" si="26"/>
        <v>46200</v>
      </c>
      <c r="Y54" s="102">
        <f t="shared" si="36"/>
        <v>34980</v>
      </c>
      <c r="Z54" s="102">
        <f t="shared" si="37"/>
        <v>4620</v>
      </c>
      <c r="AA54" s="66">
        <f t="shared" si="19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310">
        <v>1</v>
      </c>
      <c r="E55" s="70">
        <f t="shared" si="0"/>
        <v>724</v>
      </c>
      <c r="F55" s="59">
        <v>0</v>
      </c>
      <c r="G55" s="70">
        <f t="shared" si="1"/>
        <v>0</v>
      </c>
      <c r="H55" s="68">
        <f t="shared" si="34"/>
        <v>724</v>
      </c>
      <c r="I55" s="131">
        <f t="shared" si="20"/>
        <v>76440</v>
      </c>
      <c r="J55" s="122">
        <f>IF((I55-H$57+(H$57/12*4))+K55&gt;H149,H149-K55,(I55-H$57+(H$57/12*4)))</f>
        <v>58300</v>
      </c>
      <c r="K55" s="122">
        <f t="shared" si="35"/>
        <v>7700</v>
      </c>
      <c r="L55" s="122">
        <f t="shared" si="30"/>
        <v>66000</v>
      </c>
      <c r="M55" s="122">
        <f t="shared" ref="M55:M94" si="41">J55*M$9</f>
        <v>55385</v>
      </c>
      <c r="N55" s="122">
        <f t="shared" si="39"/>
        <v>7315</v>
      </c>
      <c r="O55" s="122">
        <f t="shared" si="40"/>
        <v>62700</v>
      </c>
      <c r="P55" s="104">
        <f t="shared" si="38"/>
        <v>52470</v>
      </c>
      <c r="Q55" s="122">
        <f t="shared" si="9"/>
        <v>6930</v>
      </c>
      <c r="R55" s="122">
        <f t="shared" ref="R55:R73" si="42">P55+Q55</f>
        <v>59400</v>
      </c>
      <c r="S55" s="122">
        <f t="shared" si="32"/>
        <v>46640</v>
      </c>
      <c r="T55" s="122">
        <f t="shared" si="12"/>
        <v>6160</v>
      </c>
      <c r="U55" s="122">
        <f t="shared" si="33"/>
        <v>52800</v>
      </c>
      <c r="V55" s="122">
        <f t="shared" si="25"/>
        <v>40810</v>
      </c>
      <c r="W55" s="122">
        <f t="shared" si="15"/>
        <v>5390</v>
      </c>
      <c r="X55" s="122">
        <f t="shared" si="26"/>
        <v>46200</v>
      </c>
      <c r="Y55" s="122">
        <f t="shared" si="36"/>
        <v>34980</v>
      </c>
      <c r="Z55" s="122">
        <f t="shared" si="37"/>
        <v>4620</v>
      </c>
      <c r="AA55" s="52">
        <f t="shared" si="19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310">
        <v>1</v>
      </c>
      <c r="E56" s="60">
        <f t="shared" si="0"/>
        <v>724</v>
      </c>
      <c r="F56" s="59">
        <v>0</v>
      </c>
      <c r="G56" s="60">
        <f t="shared" si="1"/>
        <v>0</v>
      </c>
      <c r="H56" s="57">
        <f t="shared" si="34"/>
        <v>724</v>
      </c>
      <c r="I56" s="132">
        <f t="shared" si="20"/>
        <v>75716</v>
      </c>
      <c r="J56" s="102">
        <f>IF((I56-H$57+(H$57/12*3))+K56&gt;H149,H149-K56,(I56-H$57+(H$57/12*3)))</f>
        <v>58300</v>
      </c>
      <c r="K56" s="102">
        <f t="shared" si="35"/>
        <v>7700</v>
      </c>
      <c r="L56" s="103">
        <f t="shared" si="30"/>
        <v>66000</v>
      </c>
      <c r="M56" s="102">
        <f t="shared" si="41"/>
        <v>55385</v>
      </c>
      <c r="N56" s="102">
        <f t="shared" si="39"/>
        <v>7315</v>
      </c>
      <c r="O56" s="102">
        <f t="shared" si="40"/>
        <v>62700</v>
      </c>
      <c r="P56" s="102">
        <f t="shared" si="38"/>
        <v>52470</v>
      </c>
      <c r="Q56" s="102">
        <f t="shared" si="9"/>
        <v>6930</v>
      </c>
      <c r="R56" s="102">
        <f t="shared" si="42"/>
        <v>59400</v>
      </c>
      <c r="S56" s="102">
        <f t="shared" si="32"/>
        <v>46640</v>
      </c>
      <c r="T56" s="102">
        <f t="shared" si="12"/>
        <v>6160</v>
      </c>
      <c r="U56" s="102">
        <f t="shared" si="33"/>
        <v>52800</v>
      </c>
      <c r="V56" s="102">
        <f t="shared" si="25"/>
        <v>40810</v>
      </c>
      <c r="W56" s="102">
        <f t="shared" si="15"/>
        <v>5390</v>
      </c>
      <c r="X56" s="102">
        <f t="shared" si="26"/>
        <v>46200</v>
      </c>
      <c r="Y56" s="102">
        <f t="shared" si="36"/>
        <v>34980</v>
      </c>
      <c r="Z56" s="102">
        <f t="shared" si="37"/>
        <v>4620</v>
      </c>
      <c r="AA56" s="66">
        <f t="shared" si="19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310">
        <v>1</v>
      </c>
      <c r="E57" s="70">
        <f t="shared" si="0"/>
        <v>724</v>
      </c>
      <c r="F57" s="59">
        <v>0</v>
      </c>
      <c r="G57" s="70">
        <f t="shared" si="1"/>
        <v>0</v>
      </c>
      <c r="H57" s="68">
        <f t="shared" si="34"/>
        <v>724</v>
      </c>
      <c r="I57" s="131">
        <f t="shared" si="20"/>
        <v>74992</v>
      </c>
      <c r="J57" s="122">
        <f>IF((I57-H$57+(H$57/12*2))+K57&gt;H149,H149-K57,(I57-H$57+(H$57/12*2)))</f>
        <v>58300</v>
      </c>
      <c r="K57" s="122">
        <f t="shared" si="35"/>
        <v>7700</v>
      </c>
      <c r="L57" s="122">
        <f t="shared" si="30"/>
        <v>66000</v>
      </c>
      <c r="M57" s="122">
        <f t="shared" si="41"/>
        <v>55385</v>
      </c>
      <c r="N57" s="122">
        <f t="shared" si="39"/>
        <v>7315</v>
      </c>
      <c r="O57" s="122">
        <f t="shared" si="40"/>
        <v>62700</v>
      </c>
      <c r="P57" s="104">
        <f t="shared" si="38"/>
        <v>52470</v>
      </c>
      <c r="Q57" s="122">
        <f t="shared" si="9"/>
        <v>6930</v>
      </c>
      <c r="R57" s="122">
        <f t="shared" si="42"/>
        <v>59400</v>
      </c>
      <c r="S57" s="122">
        <f t="shared" si="32"/>
        <v>46640</v>
      </c>
      <c r="T57" s="122">
        <f t="shared" si="12"/>
        <v>6160</v>
      </c>
      <c r="U57" s="122">
        <f t="shared" si="33"/>
        <v>52800</v>
      </c>
      <c r="V57" s="122">
        <f t="shared" si="25"/>
        <v>40810</v>
      </c>
      <c r="W57" s="122">
        <f t="shared" si="15"/>
        <v>5390</v>
      </c>
      <c r="X57" s="122">
        <f t="shared" si="26"/>
        <v>46200</v>
      </c>
      <c r="Y57" s="122">
        <f t="shared" si="36"/>
        <v>34980</v>
      </c>
      <c r="Z57" s="122">
        <f t="shared" si="37"/>
        <v>4620</v>
      </c>
      <c r="AA57" s="52">
        <f t="shared" si="19"/>
        <v>39600</v>
      </c>
    </row>
    <row r="58" spans="1:27" ht="13.5" customHeight="1">
      <c r="A58" s="118">
        <v>73</v>
      </c>
      <c r="B58" s="217">
        <v>41974</v>
      </c>
      <c r="C58" s="68">
        <f>724*2</f>
        <v>1448</v>
      </c>
      <c r="D58" s="310">
        <v>1</v>
      </c>
      <c r="E58" s="60">
        <f t="shared" si="0"/>
        <v>1448</v>
      </c>
      <c r="F58" s="59">
        <v>0</v>
      </c>
      <c r="G58" s="60">
        <f t="shared" si="1"/>
        <v>0</v>
      </c>
      <c r="H58" s="57">
        <f t="shared" si="34"/>
        <v>1448</v>
      </c>
      <c r="I58" s="132">
        <f t="shared" si="20"/>
        <v>74268</v>
      </c>
      <c r="J58" s="102">
        <f>IF((I58-H$57+(H$57/12*1))+K58&gt;H149,H149-K58,(I58-H$57+(H$57/12*1)))</f>
        <v>58300</v>
      </c>
      <c r="K58" s="102">
        <f t="shared" si="35"/>
        <v>7700</v>
      </c>
      <c r="L58" s="103">
        <f t="shared" si="30"/>
        <v>66000</v>
      </c>
      <c r="M58" s="102">
        <f t="shared" si="41"/>
        <v>55385</v>
      </c>
      <c r="N58" s="102">
        <f t="shared" si="39"/>
        <v>7315</v>
      </c>
      <c r="O58" s="102">
        <f t="shared" si="40"/>
        <v>62700</v>
      </c>
      <c r="P58" s="102">
        <f t="shared" si="38"/>
        <v>52470</v>
      </c>
      <c r="Q58" s="102">
        <f t="shared" si="9"/>
        <v>6930</v>
      </c>
      <c r="R58" s="102">
        <f t="shared" si="42"/>
        <v>59400</v>
      </c>
      <c r="S58" s="102">
        <f t="shared" si="32"/>
        <v>46640</v>
      </c>
      <c r="T58" s="102">
        <f t="shared" si="12"/>
        <v>6160</v>
      </c>
      <c r="U58" s="102">
        <f t="shared" si="33"/>
        <v>52800</v>
      </c>
      <c r="V58" s="102">
        <f t="shared" si="25"/>
        <v>40810</v>
      </c>
      <c r="W58" s="102">
        <f t="shared" si="15"/>
        <v>5390</v>
      </c>
      <c r="X58" s="102">
        <f t="shared" si="26"/>
        <v>46200</v>
      </c>
      <c r="Y58" s="102">
        <f t="shared" si="36"/>
        <v>34980</v>
      </c>
      <c r="Z58" s="102">
        <f t="shared" si="37"/>
        <v>4620</v>
      </c>
      <c r="AA58" s="66">
        <f t="shared" si="19"/>
        <v>39600</v>
      </c>
    </row>
    <row r="59" spans="1:27" ht="13.5" customHeight="1">
      <c r="A59" s="118">
        <v>72</v>
      </c>
      <c r="B59" s="216">
        <v>42005</v>
      </c>
      <c r="C59" s="68">
        <v>788</v>
      </c>
      <c r="D59" s="310">
        <v>1</v>
      </c>
      <c r="E59" s="70">
        <f t="shared" si="0"/>
        <v>788</v>
      </c>
      <c r="F59" s="59">
        <v>0</v>
      </c>
      <c r="G59" s="70">
        <f t="shared" si="1"/>
        <v>0</v>
      </c>
      <c r="H59" s="68">
        <f t="shared" si="34"/>
        <v>788</v>
      </c>
      <c r="I59" s="131">
        <f t="shared" si="20"/>
        <v>72820</v>
      </c>
      <c r="J59" s="122">
        <f>IF((I59-H$69+(H$69))+K59&gt;H149,H149-K59,(I59-H$69+(H$69)))</f>
        <v>58300</v>
      </c>
      <c r="K59" s="122">
        <f t="shared" si="35"/>
        <v>7700</v>
      </c>
      <c r="L59" s="122">
        <f t="shared" si="30"/>
        <v>66000</v>
      </c>
      <c r="M59" s="122">
        <f t="shared" si="41"/>
        <v>55385</v>
      </c>
      <c r="N59" s="122">
        <f t="shared" si="39"/>
        <v>7315</v>
      </c>
      <c r="O59" s="122">
        <f t="shared" si="40"/>
        <v>62700</v>
      </c>
      <c r="P59" s="104">
        <f t="shared" si="38"/>
        <v>52470</v>
      </c>
      <c r="Q59" s="122">
        <f t="shared" si="9"/>
        <v>6930</v>
      </c>
      <c r="R59" s="122">
        <f t="shared" si="42"/>
        <v>59400</v>
      </c>
      <c r="S59" s="122">
        <f t="shared" si="32"/>
        <v>46640</v>
      </c>
      <c r="T59" s="122">
        <f t="shared" si="12"/>
        <v>6160</v>
      </c>
      <c r="U59" s="122">
        <f t="shared" si="33"/>
        <v>52800</v>
      </c>
      <c r="V59" s="122">
        <f t="shared" si="25"/>
        <v>40810</v>
      </c>
      <c r="W59" s="122">
        <f t="shared" si="15"/>
        <v>5390</v>
      </c>
      <c r="X59" s="122">
        <f t="shared" si="26"/>
        <v>46200</v>
      </c>
      <c r="Y59" s="122">
        <f t="shared" si="36"/>
        <v>34980</v>
      </c>
      <c r="Z59" s="122">
        <f t="shared" si="37"/>
        <v>4620</v>
      </c>
      <c r="AA59" s="52">
        <f t="shared" si="19"/>
        <v>39600</v>
      </c>
    </row>
    <row r="60" spans="1:27" ht="13.5" customHeight="1">
      <c r="A60" s="118">
        <v>71</v>
      </c>
      <c r="B60" s="217">
        <v>42036</v>
      </c>
      <c r="C60" s="68">
        <v>788</v>
      </c>
      <c r="D60" s="310">
        <v>1</v>
      </c>
      <c r="E60" s="60">
        <f t="shared" si="0"/>
        <v>788</v>
      </c>
      <c r="F60" s="59">
        <v>0</v>
      </c>
      <c r="G60" s="60">
        <f t="shared" si="1"/>
        <v>0</v>
      </c>
      <c r="H60" s="57">
        <f t="shared" si="34"/>
        <v>788</v>
      </c>
      <c r="I60" s="132">
        <f t="shared" si="20"/>
        <v>72032</v>
      </c>
      <c r="J60" s="102">
        <f>IF((I60-H$69+(H$69/12*11))+K60&gt;H149,H149-K60,(I60-H$69+(H$69/12*11)))</f>
        <v>58300</v>
      </c>
      <c r="K60" s="102">
        <f t="shared" si="35"/>
        <v>7700</v>
      </c>
      <c r="L60" s="103">
        <f t="shared" si="30"/>
        <v>66000</v>
      </c>
      <c r="M60" s="102">
        <f t="shared" si="41"/>
        <v>55385</v>
      </c>
      <c r="N60" s="102">
        <f t="shared" si="39"/>
        <v>7315</v>
      </c>
      <c r="O60" s="102">
        <f t="shared" si="40"/>
        <v>62700</v>
      </c>
      <c r="P60" s="102">
        <f t="shared" si="38"/>
        <v>52470</v>
      </c>
      <c r="Q60" s="102">
        <f t="shared" si="9"/>
        <v>6930</v>
      </c>
      <c r="R60" s="102">
        <f t="shared" si="42"/>
        <v>59400</v>
      </c>
      <c r="S60" s="102">
        <f t="shared" si="32"/>
        <v>46640</v>
      </c>
      <c r="T60" s="102">
        <f t="shared" si="12"/>
        <v>6160</v>
      </c>
      <c r="U60" s="102">
        <f t="shared" si="33"/>
        <v>52800</v>
      </c>
      <c r="V60" s="102">
        <f t="shared" si="25"/>
        <v>40810</v>
      </c>
      <c r="W60" s="102">
        <f t="shared" si="15"/>
        <v>5390</v>
      </c>
      <c r="X60" s="102">
        <f t="shared" si="26"/>
        <v>46200</v>
      </c>
      <c r="Y60" s="102">
        <f t="shared" si="36"/>
        <v>34980</v>
      </c>
      <c r="Z60" s="102">
        <f t="shared" si="37"/>
        <v>4620</v>
      </c>
      <c r="AA60" s="66">
        <f t="shared" si="19"/>
        <v>39600</v>
      </c>
    </row>
    <row r="61" spans="1:27" ht="13.5" customHeight="1">
      <c r="A61" s="118">
        <v>70</v>
      </c>
      <c r="B61" s="216">
        <v>42064</v>
      </c>
      <c r="C61" s="68">
        <v>788</v>
      </c>
      <c r="D61" s="310">
        <v>1</v>
      </c>
      <c r="E61" s="70">
        <f t="shared" si="0"/>
        <v>788</v>
      </c>
      <c r="F61" s="59">
        <v>0</v>
      </c>
      <c r="G61" s="70">
        <f t="shared" si="1"/>
        <v>0</v>
      </c>
      <c r="H61" s="68">
        <f t="shared" si="34"/>
        <v>788</v>
      </c>
      <c r="I61" s="131">
        <f t="shared" si="20"/>
        <v>71244</v>
      </c>
      <c r="J61" s="122">
        <f>IF((I61-H$69+(H$69/12*10))+K61&gt;H149,H149-K61,(I61-H$69+(H$69/12*10)))</f>
        <v>58300</v>
      </c>
      <c r="K61" s="122">
        <f t="shared" si="35"/>
        <v>7700</v>
      </c>
      <c r="L61" s="122">
        <f t="shared" si="30"/>
        <v>66000</v>
      </c>
      <c r="M61" s="122">
        <f t="shared" si="41"/>
        <v>55385</v>
      </c>
      <c r="N61" s="122">
        <f t="shared" si="39"/>
        <v>7315</v>
      </c>
      <c r="O61" s="122">
        <f t="shared" si="40"/>
        <v>62700</v>
      </c>
      <c r="P61" s="104">
        <f t="shared" si="38"/>
        <v>52470</v>
      </c>
      <c r="Q61" s="122">
        <f t="shared" si="9"/>
        <v>6930</v>
      </c>
      <c r="R61" s="122">
        <f t="shared" si="42"/>
        <v>59400</v>
      </c>
      <c r="S61" s="122">
        <f t="shared" si="32"/>
        <v>46640</v>
      </c>
      <c r="T61" s="122">
        <f t="shared" si="12"/>
        <v>6160</v>
      </c>
      <c r="U61" s="122">
        <f t="shared" si="33"/>
        <v>52800</v>
      </c>
      <c r="V61" s="122">
        <f t="shared" si="25"/>
        <v>40810</v>
      </c>
      <c r="W61" s="122">
        <f t="shared" si="15"/>
        <v>5390</v>
      </c>
      <c r="X61" s="122">
        <f t="shared" si="26"/>
        <v>46200</v>
      </c>
      <c r="Y61" s="122">
        <f t="shared" si="36"/>
        <v>34980</v>
      </c>
      <c r="Z61" s="122">
        <f t="shared" si="37"/>
        <v>4620</v>
      </c>
      <c r="AA61" s="52">
        <f t="shared" si="19"/>
        <v>39600</v>
      </c>
    </row>
    <row r="62" spans="1:27" ht="13.5" customHeight="1">
      <c r="A62" s="118">
        <v>69</v>
      </c>
      <c r="B62" s="217">
        <v>42095</v>
      </c>
      <c r="C62" s="68">
        <v>788</v>
      </c>
      <c r="D62" s="310">
        <v>1</v>
      </c>
      <c r="E62" s="60">
        <f t="shared" si="0"/>
        <v>788</v>
      </c>
      <c r="F62" s="59">
        <v>0</v>
      </c>
      <c r="G62" s="60">
        <f t="shared" si="1"/>
        <v>0</v>
      </c>
      <c r="H62" s="57">
        <f t="shared" si="34"/>
        <v>788</v>
      </c>
      <c r="I62" s="132">
        <f t="shared" si="20"/>
        <v>70456</v>
      </c>
      <c r="J62" s="102">
        <f>IF((I62-H$69+(H$69/12*9))+K62&gt;H149,H149-K62,(I62-H$69+(H$69/12*9)))</f>
        <v>58300</v>
      </c>
      <c r="K62" s="102">
        <f t="shared" si="35"/>
        <v>7700</v>
      </c>
      <c r="L62" s="103">
        <f t="shared" si="30"/>
        <v>66000</v>
      </c>
      <c r="M62" s="102">
        <f t="shared" si="41"/>
        <v>55385</v>
      </c>
      <c r="N62" s="102">
        <f t="shared" si="39"/>
        <v>7315</v>
      </c>
      <c r="O62" s="102">
        <f t="shared" si="40"/>
        <v>62700</v>
      </c>
      <c r="P62" s="102">
        <f t="shared" si="38"/>
        <v>52470</v>
      </c>
      <c r="Q62" s="102">
        <f t="shared" si="9"/>
        <v>6930</v>
      </c>
      <c r="R62" s="102">
        <f t="shared" si="42"/>
        <v>59400</v>
      </c>
      <c r="S62" s="102">
        <f t="shared" si="32"/>
        <v>46640</v>
      </c>
      <c r="T62" s="102">
        <f t="shared" si="12"/>
        <v>6160</v>
      </c>
      <c r="U62" s="102">
        <f t="shared" si="33"/>
        <v>52800</v>
      </c>
      <c r="V62" s="102">
        <f t="shared" si="25"/>
        <v>40810</v>
      </c>
      <c r="W62" s="102">
        <f t="shared" si="15"/>
        <v>5390</v>
      </c>
      <c r="X62" s="102">
        <f t="shared" si="26"/>
        <v>46200</v>
      </c>
      <c r="Y62" s="102">
        <f t="shared" si="36"/>
        <v>34980</v>
      </c>
      <c r="Z62" s="102">
        <f t="shared" si="37"/>
        <v>4620</v>
      </c>
      <c r="AA62" s="66">
        <f t="shared" si="19"/>
        <v>39600</v>
      </c>
    </row>
    <row r="63" spans="1:27" ht="13.5" customHeight="1">
      <c r="A63" s="118">
        <v>68</v>
      </c>
      <c r="B63" s="216">
        <v>42125</v>
      </c>
      <c r="C63" s="68">
        <v>788</v>
      </c>
      <c r="D63" s="310">
        <v>1</v>
      </c>
      <c r="E63" s="70">
        <f t="shared" si="0"/>
        <v>788</v>
      </c>
      <c r="F63" s="59">
        <v>0</v>
      </c>
      <c r="G63" s="70">
        <f t="shared" si="1"/>
        <v>0</v>
      </c>
      <c r="H63" s="68">
        <f t="shared" si="34"/>
        <v>788</v>
      </c>
      <c r="I63" s="131">
        <f t="shared" si="20"/>
        <v>69668</v>
      </c>
      <c r="J63" s="122">
        <f>IF((I63-H$69+(H$69/12*8))+K63&gt;H149,H149-K63,(I63-H$69+(H$69/12*8)))</f>
        <v>58300</v>
      </c>
      <c r="K63" s="122">
        <f t="shared" si="35"/>
        <v>7700</v>
      </c>
      <c r="L63" s="122">
        <f t="shared" si="30"/>
        <v>66000</v>
      </c>
      <c r="M63" s="122">
        <f t="shared" si="41"/>
        <v>55385</v>
      </c>
      <c r="N63" s="122">
        <f t="shared" si="39"/>
        <v>7315</v>
      </c>
      <c r="O63" s="122">
        <f t="shared" si="40"/>
        <v>62700</v>
      </c>
      <c r="P63" s="104">
        <f t="shared" si="38"/>
        <v>52470</v>
      </c>
      <c r="Q63" s="122">
        <f t="shared" si="9"/>
        <v>6930</v>
      </c>
      <c r="R63" s="122">
        <f t="shared" si="42"/>
        <v>59400</v>
      </c>
      <c r="S63" s="122">
        <f t="shared" si="32"/>
        <v>46640</v>
      </c>
      <c r="T63" s="122">
        <f t="shared" si="12"/>
        <v>6160</v>
      </c>
      <c r="U63" s="122">
        <f t="shared" si="33"/>
        <v>52800</v>
      </c>
      <c r="V63" s="122">
        <f t="shared" si="25"/>
        <v>40810</v>
      </c>
      <c r="W63" s="122">
        <f t="shared" si="15"/>
        <v>5390</v>
      </c>
      <c r="X63" s="122">
        <f t="shared" si="26"/>
        <v>46200</v>
      </c>
      <c r="Y63" s="122">
        <f t="shared" si="36"/>
        <v>34980</v>
      </c>
      <c r="Z63" s="122">
        <f t="shared" si="37"/>
        <v>4620</v>
      </c>
      <c r="AA63" s="52">
        <f t="shared" si="19"/>
        <v>39600</v>
      </c>
    </row>
    <row r="64" spans="1:27" ht="13.5" customHeight="1">
      <c r="A64" s="118">
        <v>67</v>
      </c>
      <c r="B64" s="216">
        <v>42156</v>
      </c>
      <c r="C64" s="68">
        <v>788</v>
      </c>
      <c r="D64" s="310">
        <v>1</v>
      </c>
      <c r="E64" s="60">
        <f t="shared" si="0"/>
        <v>788</v>
      </c>
      <c r="F64" s="59">
        <v>0</v>
      </c>
      <c r="G64" s="60">
        <f t="shared" si="1"/>
        <v>0</v>
      </c>
      <c r="H64" s="57">
        <f t="shared" si="34"/>
        <v>788</v>
      </c>
      <c r="I64" s="132">
        <f t="shared" si="20"/>
        <v>68880</v>
      </c>
      <c r="J64" s="102">
        <f>IF((I64-H$69+(H$69/12*7))+K64&gt;H149,H149-K64,(I64-H$69+(H$69/12*7)))</f>
        <v>58300</v>
      </c>
      <c r="K64" s="102">
        <f t="shared" si="35"/>
        <v>7700</v>
      </c>
      <c r="L64" s="103">
        <f t="shared" si="30"/>
        <v>66000</v>
      </c>
      <c r="M64" s="102">
        <f t="shared" si="41"/>
        <v>55385</v>
      </c>
      <c r="N64" s="102">
        <f t="shared" si="39"/>
        <v>7315</v>
      </c>
      <c r="O64" s="102">
        <f t="shared" si="40"/>
        <v>62700</v>
      </c>
      <c r="P64" s="102">
        <f t="shared" si="38"/>
        <v>52470</v>
      </c>
      <c r="Q64" s="102">
        <f t="shared" si="9"/>
        <v>6930</v>
      </c>
      <c r="R64" s="102">
        <f t="shared" si="42"/>
        <v>59400</v>
      </c>
      <c r="S64" s="102">
        <f t="shared" si="32"/>
        <v>46640</v>
      </c>
      <c r="T64" s="102">
        <f t="shared" si="12"/>
        <v>6160</v>
      </c>
      <c r="U64" s="102">
        <f t="shared" si="33"/>
        <v>52800</v>
      </c>
      <c r="V64" s="102">
        <f t="shared" si="25"/>
        <v>40810</v>
      </c>
      <c r="W64" s="102">
        <f t="shared" si="15"/>
        <v>5390</v>
      </c>
      <c r="X64" s="102">
        <f t="shared" si="26"/>
        <v>46200</v>
      </c>
      <c r="Y64" s="102">
        <f t="shared" si="36"/>
        <v>34980</v>
      </c>
      <c r="Z64" s="102">
        <f t="shared" si="37"/>
        <v>4620</v>
      </c>
      <c r="AA64" s="66">
        <f t="shared" si="19"/>
        <v>39600</v>
      </c>
    </row>
    <row r="65" spans="1:27" ht="13.5" customHeight="1">
      <c r="A65" s="118">
        <v>66</v>
      </c>
      <c r="B65" s="217">
        <v>42186</v>
      </c>
      <c r="C65" s="68">
        <v>788</v>
      </c>
      <c r="D65" s="310">
        <v>1</v>
      </c>
      <c r="E65" s="70">
        <f t="shared" si="0"/>
        <v>788</v>
      </c>
      <c r="F65" s="59">
        <v>0</v>
      </c>
      <c r="G65" s="70">
        <f t="shared" si="1"/>
        <v>0</v>
      </c>
      <c r="H65" s="68">
        <f t="shared" si="34"/>
        <v>788</v>
      </c>
      <c r="I65" s="131">
        <f t="shared" si="20"/>
        <v>68092</v>
      </c>
      <c r="J65" s="122">
        <f>IF((I65-H$69+(H$69/12*6))+K65&gt;H149,H149-K65,(I65-H$69+(H$69/12*6)))</f>
        <v>58300</v>
      </c>
      <c r="K65" s="122">
        <f t="shared" si="35"/>
        <v>7700</v>
      </c>
      <c r="L65" s="122">
        <f t="shared" si="30"/>
        <v>66000</v>
      </c>
      <c r="M65" s="122">
        <f t="shared" si="41"/>
        <v>55385</v>
      </c>
      <c r="N65" s="122">
        <f t="shared" si="39"/>
        <v>7315</v>
      </c>
      <c r="O65" s="122">
        <f t="shared" si="40"/>
        <v>62700</v>
      </c>
      <c r="P65" s="104">
        <f t="shared" si="38"/>
        <v>52470</v>
      </c>
      <c r="Q65" s="122">
        <f t="shared" si="9"/>
        <v>6930</v>
      </c>
      <c r="R65" s="122">
        <f t="shared" si="42"/>
        <v>59400</v>
      </c>
      <c r="S65" s="122">
        <f t="shared" si="32"/>
        <v>46640</v>
      </c>
      <c r="T65" s="122">
        <f t="shared" si="12"/>
        <v>6160</v>
      </c>
      <c r="U65" s="122">
        <f t="shared" si="33"/>
        <v>52800</v>
      </c>
      <c r="V65" s="122">
        <f t="shared" si="25"/>
        <v>40810</v>
      </c>
      <c r="W65" s="122">
        <f t="shared" si="15"/>
        <v>5390</v>
      </c>
      <c r="X65" s="122">
        <f t="shared" si="26"/>
        <v>46200</v>
      </c>
      <c r="Y65" s="122">
        <f t="shared" si="36"/>
        <v>34980</v>
      </c>
      <c r="Z65" s="122">
        <f t="shared" si="37"/>
        <v>4620</v>
      </c>
      <c r="AA65" s="52">
        <f t="shared" si="19"/>
        <v>39600</v>
      </c>
    </row>
    <row r="66" spans="1:27" ht="13.5" customHeight="1">
      <c r="A66" s="118">
        <v>65</v>
      </c>
      <c r="B66" s="216">
        <v>42217</v>
      </c>
      <c r="C66" s="68">
        <v>788</v>
      </c>
      <c r="D66" s="310">
        <v>1</v>
      </c>
      <c r="E66" s="60">
        <f t="shared" si="0"/>
        <v>788</v>
      </c>
      <c r="F66" s="59">
        <v>0</v>
      </c>
      <c r="G66" s="60">
        <f t="shared" si="1"/>
        <v>0</v>
      </c>
      <c r="H66" s="57">
        <f t="shared" si="34"/>
        <v>788</v>
      </c>
      <c r="I66" s="132">
        <f t="shared" si="20"/>
        <v>67304</v>
      </c>
      <c r="J66" s="102">
        <f>IF((I66-H$69+(H$69/12*5))+K66&gt;H149,H149-K66,(I66-H$69+(H$69/12*5)))</f>
        <v>58300</v>
      </c>
      <c r="K66" s="102">
        <f t="shared" si="35"/>
        <v>7700</v>
      </c>
      <c r="L66" s="103">
        <f t="shared" si="30"/>
        <v>66000</v>
      </c>
      <c r="M66" s="102">
        <f t="shared" si="41"/>
        <v>55385</v>
      </c>
      <c r="N66" s="102">
        <f t="shared" si="39"/>
        <v>7315</v>
      </c>
      <c r="O66" s="102">
        <f t="shared" si="40"/>
        <v>62700</v>
      </c>
      <c r="P66" s="102">
        <f t="shared" si="38"/>
        <v>52470</v>
      </c>
      <c r="Q66" s="102">
        <f t="shared" si="9"/>
        <v>6930</v>
      </c>
      <c r="R66" s="102">
        <f t="shared" si="42"/>
        <v>59400</v>
      </c>
      <c r="S66" s="102">
        <f t="shared" si="32"/>
        <v>46640</v>
      </c>
      <c r="T66" s="102">
        <f t="shared" si="12"/>
        <v>6160</v>
      </c>
      <c r="U66" s="102">
        <f t="shared" si="33"/>
        <v>52800</v>
      </c>
      <c r="V66" s="102">
        <f t="shared" si="25"/>
        <v>40810</v>
      </c>
      <c r="W66" s="102">
        <f t="shared" si="15"/>
        <v>5390</v>
      </c>
      <c r="X66" s="102">
        <f t="shared" si="26"/>
        <v>46200</v>
      </c>
      <c r="Y66" s="102">
        <f t="shared" si="36"/>
        <v>34980</v>
      </c>
      <c r="Z66" s="102">
        <f t="shared" si="37"/>
        <v>4620</v>
      </c>
      <c r="AA66" s="66">
        <f t="shared" si="19"/>
        <v>39600</v>
      </c>
    </row>
    <row r="67" spans="1:27" ht="13.5" customHeight="1">
      <c r="A67" s="118">
        <v>64</v>
      </c>
      <c r="B67" s="217">
        <v>42248</v>
      </c>
      <c r="C67" s="68">
        <v>788</v>
      </c>
      <c r="D67" s="310">
        <v>1</v>
      </c>
      <c r="E67" s="70">
        <f t="shared" si="0"/>
        <v>788</v>
      </c>
      <c r="F67" s="59">
        <v>0</v>
      </c>
      <c r="G67" s="70">
        <f t="shared" si="1"/>
        <v>0</v>
      </c>
      <c r="H67" s="68">
        <f t="shared" si="34"/>
        <v>788</v>
      </c>
      <c r="I67" s="131">
        <f t="shared" si="20"/>
        <v>66516</v>
      </c>
      <c r="J67" s="122">
        <f>IF((I67-H$69+(H$69/12*4))+K67&gt;H149,H149-K67,(I67-H$69+(H$69/12*4)))</f>
        <v>58300</v>
      </c>
      <c r="K67" s="122">
        <f t="shared" si="35"/>
        <v>7700</v>
      </c>
      <c r="L67" s="122">
        <f t="shared" si="30"/>
        <v>66000</v>
      </c>
      <c r="M67" s="122">
        <f t="shared" si="41"/>
        <v>55385</v>
      </c>
      <c r="N67" s="122">
        <f t="shared" si="39"/>
        <v>7315</v>
      </c>
      <c r="O67" s="122">
        <f t="shared" si="40"/>
        <v>62700</v>
      </c>
      <c r="P67" s="104">
        <f t="shared" si="38"/>
        <v>52470</v>
      </c>
      <c r="Q67" s="122">
        <f t="shared" si="9"/>
        <v>6930</v>
      </c>
      <c r="R67" s="122">
        <f t="shared" si="42"/>
        <v>59400</v>
      </c>
      <c r="S67" s="122">
        <f t="shared" si="32"/>
        <v>46640</v>
      </c>
      <c r="T67" s="122">
        <f t="shared" si="12"/>
        <v>6160</v>
      </c>
      <c r="U67" s="122">
        <f t="shared" si="33"/>
        <v>52800</v>
      </c>
      <c r="V67" s="122">
        <f t="shared" si="25"/>
        <v>40810</v>
      </c>
      <c r="W67" s="122">
        <f t="shared" si="15"/>
        <v>5390</v>
      </c>
      <c r="X67" s="122">
        <f t="shared" si="26"/>
        <v>46200</v>
      </c>
      <c r="Y67" s="122">
        <f t="shared" si="36"/>
        <v>34980</v>
      </c>
      <c r="Z67" s="122">
        <f t="shared" si="37"/>
        <v>4620</v>
      </c>
      <c r="AA67" s="52">
        <f t="shared" si="19"/>
        <v>39600</v>
      </c>
    </row>
    <row r="68" spans="1:27" ht="13.5" customHeight="1">
      <c r="A68" s="118">
        <v>63</v>
      </c>
      <c r="B68" s="216">
        <v>42278</v>
      </c>
      <c r="C68" s="68">
        <v>788</v>
      </c>
      <c r="D68" s="310">
        <v>1</v>
      </c>
      <c r="E68" s="60">
        <f t="shared" si="0"/>
        <v>788</v>
      </c>
      <c r="F68" s="59">
        <v>0</v>
      </c>
      <c r="G68" s="60">
        <f t="shared" si="1"/>
        <v>0</v>
      </c>
      <c r="H68" s="57">
        <f t="shared" si="34"/>
        <v>788</v>
      </c>
      <c r="I68" s="132">
        <f t="shared" si="20"/>
        <v>65728</v>
      </c>
      <c r="J68" s="102">
        <f>IF((I68-H$69+(H$69/12*3))+K68&gt;H149,H149-K68,(I68-H$69+(H$69/12*3)))</f>
        <v>58300</v>
      </c>
      <c r="K68" s="102">
        <f t="shared" si="35"/>
        <v>7700</v>
      </c>
      <c r="L68" s="103">
        <f t="shared" si="30"/>
        <v>66000</v>
      </c>
      <c r="M68" s="102">
        <f t="shared" si="41"/>
        <v>55385</v>
      </c>
      <c r="N68" s="102">
        <f t="shared" si="39"/>
        <v>7315</v>
      </c>
      <c r="O68" s="102">
        <f t="shared" si="40"/>
        <v>62700</v>
      </c>
      <c r="P68" s="102">
        <f t="shared" si="38"/>
        <v>52470</v>
      </c>
      <c r="Q68" s="102">
        <f t="shared" si="9"/>
        <v>6930</v>
      </c>
      <c r="R68" s="102">
        <f t="shared" si="42"/>
        <v>59400</v>
      </c>
      <c r="S68" s="102">
        <f t="shared" si="32"/>
        <v>46640</v>
      </c>
      <c r="T68" s="102">
        <f t="shared" si="12"/>
        <v>6160</v>
      </c>
      <c r="U68" s="102">
        <f t="shared" si="33"/>
        <v>52800</v>
      </c>
      <c r="V68" s="102">
        <f t="shared" si="25"/>
        <v>40810</v>
      </c>
      <c r="W68" s="102">
        <f t="shared" si="15"/>
        <v>5390</v>
      </c>
      <c r="X68" s="102">
        <f t="shared" si="26"/>
        <v>46200</v>
      </c>
      <c r="Y68" s="102">
        <f t="shared" si="36"/>
        <v>34980</v>
      </c>
      <c r="Z68" s="102">
        <f t="shared" si="37"/>
        <v>4620</v>
      </c>
      <c r="AA68" s="66">
        <f t="shared" si="19"/>
        <v>39600</v>
      </c>
    </row>
    <row r="69" spans="1:27" ht="13.5" customHeight="1">
      <c r="A69" s="118">
        <v>62</v>
      </c>
      <c r="B69" s="217">
        <v>42309</v>
      </c>
      <c r="C69" s="68">
        <v>788</v>
      </c>
      <c r="D69" s="310">
        <v>1</v>
      </c>
      <c r="E69" s="70">
        <f t="shared" si="0"/>
        <v>788</v>
      </c>
      <c r="F69" s="59">
        <v>0</v>
      </c>
      <c r="G69" s="70">
        <f t="shared" ref="G69:G94" si="43">E69*F69</f>
        <v>0</v>
      </c>
      <c r="H69" s="68">
        <f t="shared" si="34"/>
        <v>788</v>
      </c>
      <c r="I69" s="131">
        <f t="shared" si="20"/>
        <v>64940</v>
      </c>
      <c r="J69" s="122">
        <f>IF((I69-H$69+(H$69/12*2))+K69&gt;H149,H149-K69,(I69-H$69+(H$69/12*2)))</f>
        <v>58300</v>
      </c>
      <c r="K69" s="122">
        <f t="shared" si="35"/>
        <v>7700</v>
      </c>
      <c r="L69" s="122">
        <f t="shared" si="30"/>
        <v>66000</v>
      </c>
      <c r="M69" s="122">
        <f t="shared" si="41"/>
        <v>55385</v>
      </c>
      <c r="N69" s="122">
        <f t="shared" si="39"/>
        <v>7315</v>
      </c>
      <c r="O69" s="122">
        <f t="shared" si="40"/>
        <v>62700</v>
      </c>
      <c r="P69" s="104">
        <f t="shared" si="38"/>
        <v>52470</v>
      </c>
      <c r="Q69" s="122">
        <f t="shared" si="9"/>
        <v>6930</v>
      </c>
      <c r="R69" s="122">
        <f t="shared" si="42"/>
        <v>59400</v>
      </c>
      <c r="S69" s="122">
        <f t="shared" si="32"/>
        <v>46640</v>
      </c>
      <c r="T69" s="122">
        <f t="shared" si="12"/>
        <v>6160</v>
      </c>
      <c r="U69" s="122">
        <f t="shared" si="33"/>
        <v>52800</v>
      </c>
      <c r="V69" s="122">
        <f t="shared" si="25"/>
        <v>40810</v>
      </c>
      <c r="W69" s="122">
        <f t="shared" si="15"/>
        <v>5390</v>
      </c>
      <c r="X69" s="122">
        <f t="shared" si="26"/>
        <v>46200</v>
      </c>
      <c r="Y69" s="122">
        <f t="shared" si="36"/>
        <v>34980</v>
      </c>
      <c r="Z69" s="122">
        <f t="shared" si="37"/>
        <v>4620</v>
      </c>
      <c r="AA69" s="52">
        <f t="shared" si="19"/>
        <v>39600</v>
      </c>
    </row>
    <row r="70" spans="1:27" ht="13.5" customHeight="1">
      <c r="A70" s="118">
        <v>61</v>
      </c>
      <c r="B70" s="216">
        <v>42339</v>
      </c>
      <c r="C70" s="68">
        <f>788*2</f>
        <v>1576</v>
      </c>
      <c r="D70" s="310">
        <v>1</v>
      </c>
      <c r="E70" s="60">
        <f t="shared" ref="E70:E106" si="44">C70*D70</f>
        <v>1576</v>
      </c>
      <c r="F70" s="59">
        <v>0</v>
      </c>
      <c r="G70" s="60">
        <f t="shared" si="43"/>
        <v>0</v>
      </c>
      <c r="H70" s="57">
        <f t="shared" si="34"/>
        <v>1576</v>
      </c>
      <c r="I70" s="132">
        <f t="shared" si="20"/>
        <v>64152</v>
      </c>
      <c r="J70" s="102">
        <f>IF((I70-H$69+(H$69/12*1))+K70&gt;H149,H149-K70,(I70-H$69+(H$69/12*1)))</f>
        <v>58300</v>
      </c>
      <c r="K70" s="102">
        <f t="shared" si="35"/>
        <v>7700</v>
      </c>
      <c r="L70" s="103">
        <f t="shared" ref="L70:L94" si="45">J70+K70</f>
        <v>66000</v>
      </c>
      <c r="M70" s="102">
        <f t="shared" si="41"/>
        <v>55385</v>
      </c>
      <c r="N70" s="102">
        <f t="shared" si="39"/>
        <v>7315</v>
      </c>
      <c r="O70" s="102">
        <f t="shared" si="40"/>
        <v>62700</v>
      </c>
      <c r="P70" s="102">
        <f t="shared" si="38"/>
        <v>52470</v>
      </c>
      <c r="Q70" s="102">
        <f t="shared" si="9"/>
        <v>6930</v>
      </c>
      <c r="R70" s="102">
        <f t="shared" si="42"/>
        <v>59400</v>
      </c>
      <c r="S70" s="102">
        <f t="shared" si="32"/>
        <v>46640</v>
      </c>
      <c r="T70" s="102">
        <f t="shared" si="12"/>
        <v>6160</v>
      </c>
      <c r="U70" s="102">
        <f t="shared" si="33"/>
        <v>52800</v>
      </c>
      <c r="V70" s="102">
        <f t="shared" si="25"/>
        <v>40810</v>
      </c>
      <c r="W70" s="102">
        <f t="shared" si="15"/>
        <v>5390</v>
      </c>
      <c r="X70" s="102">
        <f t="shared" si="26"/>
        <v>46200</v>
      </c>
      <c r="Y70" s="102">
        <f t="shared" si="36"/>
        <v>34980</v>
      </c>
      <c r="Z70" s="102">
        <f t="shared" si="37"/>
        <v>4620</v>
      </c>
      <c r="AA70" s="66">
        <f t="shared" ref="AA70:AA118" si="46">Y70+Z70</f>
        <v>39600</v>
      </c>
    </row>
    <row r="71" spans="1:27" ht="13.5" customHeight="1">
      <c r="A71" s="118">
        <v>60</v>
      </c>
      <c r="B71" s="217">
        <v>42370</v>
      </c>
      <c r="C71" s="68">
        <v>880</v>
      </c>
      <c r="D71" s="310">
        <v>1</v>
      </c>
      <c r="E71" s="70">
        <f t="shared" si="44"/>
        <v>880</v>
      </c>
      <c r="F71" s="59">
        <v>0</v>
      </c>
      <c r="G71" s="70">
        <f t="shared" si="43"/>
        <v>0</v>
      </c>
      <c r="H71" s="68">
        <f t="shared" si="34"/>
        <v>880</v>
      </c>
      <c r="I71" s="131">
        <f t="shared" si="20"/>
        <v>62576</v>
      </c>
      <c r="J71" s="122">
        <f>IF((I71-H$81+(H$81))+K71&gt;H149,H149-K71,(I71-H$81+(H$81)))</f>
        <v>58300</v>
      </c>
      <c r="K71" s="122">
        <f t="shared" si="35"/>
        <v>7700</v>
      </c>
      <c r="L71" s="122">
        <f t="shared" si="45"/>
        <v>66000</v>
      </c>
      <c r="M71" s="122">
        <f t="shared" si="41"/>
        <v>55385</v>
      </c>
      <c r="N71" s="122">
        <f t="shared" si="39"/>
        <v>7315</v>
      </c>
      <c r="O71" s="122">
        <f t="shared" si="40"/>
        <v>62700</v>
      </c>
      <c r="P71" s="104">
        <f t="shared" si="38"/>
        <v>52470</v>
      </c>
      <c r="Q71" s="122">
        <f t="shared" ref="Q71:Q94" si="47">K71*P$9</f>
        <v>6930</v>
      </c>
      <c r="R71" s="122">
        <f t="shared" si="42"/>
        <v>59400</v>
      </c>
      <c r="S71" s="122">
        <f t="shared" si="32"/>
        <v>46640</v>
      </c>
      <c r="T71" s="122">
        <f t="shared" ref="T71:T94" si="48">K71*S$9</f>
        <v>6160</v>
      </c>
      <c r="U71" s="122">
        <f t="shared" si="33"/>
        <v>52800</v>
      </c>
      <c r="V71" s="122">
        <f t="shared" si="25"/>
        <v>40810</v>
      </c>
      <c r="W71" s="122">
        <f t="shared" ref="W71:W93" si="49">K71*V$9</f>
        <v>5390</v>
      </c>
      <c r="X71" s="122">
        <f t="shared" si="26"/>
        <v>46200</v>
      </c>
      <c r="Y71" s="122">
        <f t="shared" si="36"/>
        <v>34980</v>
      </c>
      <c r="Z71" s="122">
        <f t="shared" si="37"/>
        <v>4620</v>
      </c>
      <c r="AA71" s="52">
        <f t="shared" si="46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310">
        <v>1</v>
      </c>
      <c r="E72" s="60">
        <f t="shared" si="44"/>
        <v>880</v>
      </c>
      <c r="F72" s="59">
        <v>0</v>
      </c>
      <c r="G72" s="60">
        <f t="shared" si="43"/>
        <v>0</v>
      </c>
      <c r="H72" s="57">
        <f t="shared" si="34"/>
        <v>880</v>
      </c>
      <c r="I72" s="132">
        <f t="shared" si="20"/>
        <v>61696</v>
      </c>
      <c r="J72" s="102">
        <f>IF((I72-H$81+(H$81/12*11))+K72&gt;H149,H149-K72,(I72-H$81+(H$81/12*11)))</f>
        <v>58300</v>
      </c>
      <c r="K72" s="102">
        <f t="shared" si="35"/>
        <v>7700</v>
      </c>
      <c r="L72" s="103">
        <f t="shared" si="45"/>
        <v>66000</v>
      </c>
      <c r="M72" s="102">
        <f t="shared" si="41"/>
        <v>55385</v>
      </c>
      <c r="N72" s="102">
        <f t="shared" si="39"/>
        <v>7315</v>
      </c>
      <c r="O72" s="102">
        <f t="shared" si="40"/>
        <v>62700</v>
      </c>
      <c r="P72" s="102">
        <f>J72*$P$9</f>
        <v>52470</v>
      </c>
      <c r="Q72" s="102">
        <f t="shared" si="47"/>
        <v>6930</v>
      </c>
      <c r="R72" s="102">
        <f t="shared" si="42"/>
        <v>59400</v>
      </c>
      <c r="S72" s="102">
        <f t="shared" si="32"/>
        <v>46640</v>
      </c>
      <c r="T72" s="102">
        <f t="shared" si="48"/>
        <v>6160</v>
      </c>
      <c r="U72" s="102">
        <f t="shared" si="33"/>
        <v>52800</v>
      </c>
      <c r="V72" s="102">
        <f t="shared" si="25"/>
        <v>40810</v>
      </c>
      <c r="W72" s="102">
        <f t="shared" si="49"/>
        <v>5390</v>
      </c>
      <c r="X72" s="102">
        <f t="shared" si="26"/>
        <v>46200</v>
      </c>
      <c r="Y72" s="102">
        <f t="shared" si="36"/>
        <v>34980</v>
      </c>
      <c r="Z72" s="102">
        <f t="shared" si="37"/>
        <v>4620</v>
      </c>
      <c r="AA72" s="66">
        <f t="shared" si="46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310">
        <v>1</v>
      </c>
      <c r="E73" s="70">
        <f t="shared" si="44"/>
        <v>880</v>
      </c>
      <c r="F73" s="59">
        <v>0</v>
      </c>
      <c r="G73" s="70">
        <f t="shared" si="43"/>
        <v>0</v>
      </c>
      <c r="H73" s="68">
        <f t="shared" si="34"/>
        <v>880</v>
      </c>
      <c r="I73" s="131">
        <f t="shared" si="20"/>
        <v>60816</v>
      </c>
      <c r="J73" s="122">
        <f>IF((I73-H$81+(H$81/12*10))+K73&gt;H149,H149-K73,(I73-H$81+(H$81/12*10)))</f>
        <v>58300</v>
      </c>
      <c r="K73" s="122">
        <f t="shared" si="35"/>
        <v>7700</v>
      </c>
      <c r="L73" s="122">
        <f t="shared" si="45"/>
        <v>66000</v>
      </c>
      <c r="M73" s="122">
        <f t="shared" si="41"/>
        <v>55385</v>
      </c>
      <c r="N73" s="122">
        <f t="shared" si="39"/>
        <v>7315</v>
      </c>
      <c r="O73" s="122">
        <f t="shared" si="40"/>
        <v>62700</v>
      </c>
      <c r="P73" s="104">
        <f>J73*$P$9</f>
        <v>52470</v>
      </c>
      <c r="Q73" s="122">
        <f t="shared" si="47"/>
        <v>6930</v>
      </c>
      <c r="R73" s="122">
        <f t="shared" si="42"/>
        <v>59400</v>
      </c>
      <c r="S73" s="122">
        <f t="shared" si="32"/>
        <v>46640</v>
      </c>
      <c r="T73" s="122">
        <f t="shared" si="48"/>
        <v>6160</v>
      </c>
      <c r="U73" s="122">
        <f t="shared" si="33"/>
        <v>52800</v>
      </c>
      <c r="V73" s="122">
        <f t="shared" si="25"/>
        <v>40810</v>
      </c>
      <c r="W73" s="122">
        <f t="shared" si="49"/>
        <v>5390</v>
      </c>
      <c r="X73" s="122">
        <f t="shared" si="26"/>
        <v>46200</v>
      </c>
      <c r="Y73" s="122">
        <f t="shared" si="36"/>
        <v>34980</v>
      </c>
      <c r="Z73" s="122">
        <f t="shared" si="37"/>
        <v>4620</v>
      </c>
      <c r="AA73" s="52">
        <f t="shared" si="46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310">
        <v>1</v>
      </c>
      <c r="E74" s="60">
        <f t="shared" si="44"/>
        <v>880</v>
      </c>
      <c r="F74" s="59">
        <v>0</v>
      </c>
      <c r="G74" s="60">
        <f t="shared" si="43"/>
        <v>0</v>
      </c>
      <c r="H74" s="57">
        <f t="shared" si="34"/>
        <v>880</v>
      </c>
      <c r="I74" s="132">
        <f t="shared" si="20"/>
        <v>59936</v>
      </c>
      <c r="J74" s="102">
        <f>IF((I74-H$81+(H$81/12*9))+K74&gt;H149,H149-K74,(I74-H$81+(H$81/12*9)))</f>
        <v>58300</v>
      </c>
      <c r="K74" s="102">
        <f t="shared" si="35"/>
        <v>7700</v>
      </c>
      <c r="L74" s="103">
        <f t="shared" si="45"/>
        <v>66000</v>
      </c>
      <c r="M74" s="102">
        <f t="shared" si="41"/>
        <v>55385</v>
      </c>
      <c r="N74" s="102">
        <f t="shared" si="39"/>
        <v>7315</v>
      </c>
      <c r="O74" s="102">
        <f t="shared" si="40"/>
        <v>62700</v>
      </c>
      <c r="P74" s="102">
        <f t="shared" ref="P74:P87" si="50">J74*$P$9</f>
        <v>52470</v>
      </c>
      <c r="Q74" s="102">
        <f t="shared" si="47"/>
        <v>6930</v>
      </c>
      <c r="R74" s="102">
        <f>P74+Q74</f>
        <v>59400</v>
      </c>
      <c r="S74" s="102">
        <f t="shared" si="32"/>
        <v>46640</v>
      </c>
      <c r="T74" s="102">
        <f t="shared" si="48"/>
        <v>6160</v>
      </c>
      <c r="U74" s="102">
        <f t="shared" si="33"/>
        <v>52800</v>
      </c>
      <c r="V74" s="102">
        <f t="shared" si="25"/>
        <v>40810</v>
      </c>
      <c r="W74" s="102">
        <f t="shared" si="49"/>
        <v>5390</v>
      </c>
      <c r="X74" s="102">
        <f t="shared" si="26"/>
        <v>46200</v>
      </c>
      <c r="Y74" s="102">
        <f t="shared" si="36"/>
        <v>34980</v>
      </c>
      <c r="Z74" s="102">
        <f t="shared" si="37"/>
        <v>4620</v>
      </c>
      <c r="AA74" s="66">
        <f t="shared" si="46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310">
        <v>1</v>
      </c>
      <c r="E75" s="70">
        <f t="shared" si="44"/>
        <v>880</v>
      </c>
      <c r="F75" s="59">
        <v>0</v>
      </c>
      <c r="G75" s="70">
        <f t="shared" si="43"/>
        <v>0</v>
      </c>
      <c r="H75" s="68">
        <f t="shared" ref="H75:H106" si="51">E75+G75</f>
        <v>880</v>
      </c>
      <c r="I75" s="131">
        <f t="shared" si="20"/>
        <v>59056</v>
      </c>
      <c r="J75" s="122">
        <f>IF((I75-H$81+(H$81/12*8))+K75&gt;H149,H149-K75,(I75-H$81+(H$81/12*8)))</f>
        <v>58300</v>
      </c>
      <c r="K75" s="122">
        <f t="shared" ref="K75:K106" si="52">H$148</f>
        <v>7700</v>
      </c>
      <c r="L75" s="122">
        <f t="shared" si="45"/>
        <v>66000</v>
      </c>
      <c r="M75" s="122">
        <f t="shared" si="41"/>
        <v>55385</v>
      </c>
      <c r="N75" s="122">
        <f t="shared" si="39"/>
        <v>7315</v>
      </c>
      <c r="O75" s="122">
        <f t="shared" si="40"/>
        <v>62700</v>
      </c>
      <c r="P75" s="104">
        <f t="shared" si="50"/>
        <v>52470</v>
      </c>
      <c r="Q75" s="122">
        <f t="shared" si="47"/>
        <v>6930</v>
      </c>
      <c r="R75" s="122">
        <f t="shared" ref="R75:R94" si="53">P75+Q75</f>
        <v>59400</v>
      </c>
      <c r="S75" s="122">
        <f t="shared" si="32"/>
        <v>46640</v>
      </c>
      <c r="T75" s="122">
        <f t="shared" si="48"/>
        <v>6160</v>
      </c>
      <c r="U75" s="122">
        <f t="shared" si="33"/>
        <v>52800</v>
      </c>
      <c r="V75" s="122">
        <f t="shared" si="25"/>
        <v>40810</v>
      </c>
      <c r="W75" s="122">
        <f t="shared" si="49"/>
        <v>5390</v>
      </c>
      <c r="X75" s="122">
        <f t="shared" si="26"/>
        <v>46200</v>
      </c>
      <c r="Y75" s="122">
        <f t="shared" ref="Y75:Y118" si="54">J75*Y$9</f>
        <v>34980</v>
      </c>
      <c r="Z75" s="122">
        <f t="shared" ref="Z75:Z118" si="55">K75*Y$9</f>
        <v>4620</v>
      </c>
      <c r="AA75" s="52">
        <f t="shared" si="46"/>
        <v>39600</v>
      </c>
    </row>
    <row r="76" spans="1:27" ht="13.5" customHeight="1">
      <c r="A76" s="118">
        <v>55</v>
      </c>
      <c r="B76" s="216">
        <v>42522</v>
      </c>
      <c r="C76" s="68">
        <v>880</v>
      </c>
      <c r="D76" s="310">
        <v>1</v>
      </c>
      <c r="E76" s="60">
        <f t="shared" si="44"/>
        <v>880</v>
      </c>
      <c r="F76" s="59">
        <v>0</v>
      </c>
      <c r="G76" s="60">
        <f t="shared" si="43"/>
        <v>0</v>
      </c>
      <c r="H76" s="57">
        <f t="shared" si="51"/>
        <v>880</v>
      </c>
      <c r="I76" s="132">
        <f t="shared" si="20"/>
        <v>58176</v>
      </c>
      <c r="J76" s="102">
        <f>IF((I76-H$81+(H$81/12*7))+K76&gt;H149,H149-K76,(I76-H$81+(H$81/12*7)))</f>
        <v>57809.333333333336</v>
      </c>
      <c r="K76" s="102">
        <f t="shared" si="52"/>
        <v>7700</v>
      </c>
      <c r="L76" s="103">
        <f t="shared" si="45"/>
        <v>65509.333333333336</v>
      </c>
      <c r="M76" s="102">
        <f t="shared" si="41"/>
        <v>54918.866666666669</v>
      </c>
      <c r="N76" s="102">
        <f t="shared" si="39"/>
        <v>7315</v>
      </c>
      <c r="O76" s="102">
        <f t="shared" si="40"/>
        <v>62233.866666666669</v>
      </c>
      <c r="P76" s="102">
        <f t="shared" si="50"/>
        <v>52028.4</v>
      </c>
      <c r="Q76" s="102">
        <f t="shared" si="47"/>
        <v>6930</v>
      </c>
      <c r="R76" s="102">
        <f t="shared" si="53"/>
        <v>58958.400000000001</v>
      </c>
      <c r="S76" s="102">
        <f t="shared" si="32"/>
        <v>46247.466666666674</v>
      </c>
      <c r="T76" s="102">
        <f t="shared" si="48"/>
        <v>6160</v>
      </c>
      <c r="U76" s="102">
        <f t="shared" si="33"/>
        <v>52407.466666666674</v>
      </c>
      <c r="V76" s="102">
        <f t="shared" si="25"/>
        <v>40466.533333333333</v>
      </c>
      <c r="W76" s="102">
        <f t="shared" si="49"/>
        <v>5390</v>
      </c>
      <c r="X76" s="102">
        <f t="shared" si="26"/>
        <v>45856.533333333333</v>
      </c>
      <c r="Y76" s="102">
        <f t="shared" si="54"/>
        <v>34685.599999999999</v>
      </c>
      <c r="Z76" s="102">
        <f t="shared" si="55"/>
        <v>4620</v>
      </c>
      <c r="AA76" s="66">
        <f t="shared" si="46"/>
        <v>39305.599999999999</v>
      </c>
    </row>
    <row r="77" spans="1:27" ht="13.5" customHeight="1">
      <c r="A77" s="118">
        <v>54</v>
      </c>
      <c r="B77" s="216">
        <v>42552</v>
      </c>
      <c r="C77" s="68">
        <v>880</v>
      </c>
      <c r="D77" s="310">
        <v>1</v>
      </c>
      <c r="E77" s="70">
        <f t="shared" si="44"/>
        <v>880</v>
      </c>
      <c r="F77" s="59">
        <v>0</v>
      </c>
      <c r="G77" s="70">
        <f t="shared" si="43"/>
        <v>0</v>
      </c>
      <c r="H77" s="68">
        <f t="shared" si="51"/>
        <v>880</v>
      </c>
      <c r="I77" s="131">
        <f t="shared" ref="I77:I117" si="56">I76-H76</f>
        <v>57296</v>
      </c>
      <c r="J77" s="122">
        <f>IF((I77-H$81+(H$81/12*6))+K77&gt;H149,H149-K77,(I77-H$81+(H$81/12*6)))</f>
        <v>56856</v>
      </c>
      <c r="K77" s="122">
        <f t="shared" si="52"/>
        <v>7700</v>
      </c>
      <c r="L77" s="122">
        <f t="shared" si="45"/>
        <v>64556</v>
      </c>
      <c r="M77" s="122">
        <f t="shared" si="41"/>
        <v>54013.2</v>
      </c>
      <c r="N77" s="122">
        <f t="shared" si="39"/>
        <v>7315</v>
      </c>
      <c r="O77" s="122">
        <f t="shared" si="40"/>
        <v>61328.2</v>
      </c>
      <c r="P77" s="104">
        <f t="shared" si="50"/>
        <v>51170.400000000001</v>
      </c>
      <c r="Q77" s="122">
        <f t="shared" si="47"/>
        <v>6930</v>
      </c>
      <c r="R77" s="122">
        <f t="shared" si="53"/>
        <v>58100.4</v>
      </c>
      <c r="S77" s="122">
        <f t="shared" si="32"/>
        <v>45484.800000000003</v>
      </c>
      <c r="T77" s="122">
        <f t="shared" si="48"/>
        <v>6160</v>
      </c>
      <c r="U77" s="122">
        <f t="shared" si="33"/>
        <v>51644.800000000003</v>
      </c>
      <c r="V77" s="122">
        <f t="shared" si="25"/>
        <v>39799.199999999997</v>
      </c>
      <c r="W77" s="122">
        <f t="shared" si="49"/>
        <v>5390</v>
      </c>
      <c r="X77" s="122">
        <f t="shared" si="26"/>
        <v>45189.2</v>
      </c>
      <c r="Y77" s="122">
        <f t="shared" si="54"/>
        <v>34113.599999999999</v>
      </c>
      <c r="Z77" s="122">
        <f t="shared" si="55"/>
        <v>4620</v>
      </c>
      <c r="AA77" s="52">
        <f t="shared" si="46"/>
        <v>38733.599999999999</v>
      </c>
    </row>
    <row r="78" spans="1:27" ht="13.5" customHeight="1">
      <c r="A78" s="118">
        <v>53</v>
      </c>
      <c r="B78" s="217">
        <v>42583</v>
      </c>
      <c r="C78" s="68">
        <v>880</v>
      </c>
      <c r="D78" s="310">
        <v>1</v>
      </c>
      <c r="E78" s="60">
        <f t="shared" si="44"/>
        <v>880</v>
      </c>
      <c r="F78" s="59">
        <v>0</v>
      </c>
      <c r="G78" s="60">
        <f t="shared" si="43"/>
        <v>0</v>
      </c>
      <c r="H78" s="57">
        <f t="shared" si="51"/>
        <v>880</v>
      </c>
      <c r="I78" s="132">
        <f t="shared" si="56"/>
        <v>56416</v>
      </c>
      <c r="J78" s="102">
        <f>IF((I78-H$81+(H$81/12*5))+K78&gt;H149,H149-K78,(I78-H$81+(H$81/12*5)))</f>
        <v>55902.666666666664</v>
      </c>
      <c r="K78" s="102">
        <f t="shared" si="52"/>
        <v>7700</v>
      </c>
      <c r="L78" s="103">
        <f t="shared" si="45"/>
        <v>63602.666666666664</v>
      </c>
      <c r="M78" s="102">
        <f t="shared" si="41"/>
        <v>53107.533333333326</v>
      </c>
      <c r="N78" s="102">
        <f t="shared" si="39"/>
        <v>7315</v>
      </c>
      <c r="O78" s="102">
        <f t="shared" si="40"/>
        <v>60422.533333333326</v>
      </c>
      <c r="P78" s="102">
        <f t="shared" si="50"/>
        <v>50312.4</v>
      </c>
      <c r="Q78" s="102">
        <f t="shared" si="47"/>
        <v>6930</v>
      </c>
      <c r="R78" s="102">
        <f t="shared" si="53"/>
        <v>57242.400000000001</v>
      </c>
      <c r="S78" s="102">
        <f t="shared" si="32"/>
        <v>44722.133333333331</v>
      </c>
      <c r="T78" s="102">
        <f t="shared" si="48"/>
        <v>6160</v>
      </c>
      <c r="U78" s="102">
        <f t="shared" si="33"/>
        <v>50882.133333333331</v>
      </c>
      <c r="V78" s="102">
        <f t="shared" si="25"/>
        <v>39131.866666666661</v>
      </c>
      <c r="W78" s="102">
        <f t="shared" si="49"/>
        <v>5390</v>
      </c>
      <c r="X78" s="102">
        <f t="shared" si="26"/>
        <v>44521.866666666661</v>
      </c>
      <c r="Y78" s="102">
        <f t="shared" si="54"/>
        <v>33541.599999999999</v>
      </c>
      <c r="Z78" s="102">
        <f t="shared" si="55"/>
        <v>4620</v>
      </c>
      <c r="AA78" s="66">
        <f t="shared" si="46"/>
        <v>38161.599999999999</v>
      </c>
    </row>
    <row r="79" spans="1:27" ht="13.5" customHeight="1">
      <c r="A79" s="118">
        <v>52</v>
      </c>
      <c r="B79" s="216">
        <v>42614</v>
      </c>
      <c r="C79" s="68">
        <v>880</v>
      </c>
      <c r="D79" s="310">
        <v>1</v>
      </c>
      <c r="E79" s="70">
        <f t="shared" si="44"/>
        <v>880</v>
      </c>
      <c r="F79" s="59">
        <v>0</v>
      </c>
      <c r="G79" s="70">
        <f t="shared" si="43"/>
        <v>0</v>
      </c>
      <c r="H79" s="68">
        <f t="shared" si="51"/>
        <v>880</v>
      </c>
      <c r="I79" s="131">
        <f t="shared" si="56"/>
        <v>55536</v>
      </c>
      <c r="J79" s="122">
        <f>IF((I79-H$81+(H$81/12*4))+K79&gt;H149,H149-K79,(I79-H$81+(H$81/12*4)))</f>
        <v>54949.333333333336</v>
      </c>
      <c r="K79" s="122">
        <f t="shared" si="52"/>
        <v>7700</v>
      </c>
      <c r="L79" s="122">
        <f t="shared" si="45"/>
        <v>62649.333333333336</v>
      </c>
      <c r="M79" s="122">
        <f t="shared" si="41"/>
        <v>52201.866666666669</v>
      </c>
      <c r="N79" s="122">
        <f t="shared" si="39"/>
        <v>7315</v>
      </c>
      <c r="O79" s="122">
        <f t="shared" si="40"/>
        <v>59516.866666666669</v>
      </c>
      <c r="P79" s="104">
        <f t="shared" si="50"/>
        <v>49454.400000000001</v>
      </c>
      <c r="Q79" s="122">
        <f t="shared" si="47"/>
        <v>6930</v>
      </c>
      <c r="R79" s="122">
        <f t="shared" si="53"/>
        <v>56384.4</v>
      </c>
      <c r="S79" s="122">
        <f t="shared" si="32"/>
        <v>43959.466666666674</v>
      </c>
      <c r="T79" s="122">
        <f t="shared" si="48"/>
        <v>6160</v>
      </c>
      <c r="U79" s="122">
        <f t="shared" si="33"/>
        <v>50119.466666666674</v>
      </c>
      <c r="V79" s="122">
        <f t="shared" si="25"/>
        <v>38464.533333333333</v>
      </c>
      <c r="W79" s="122">
        <f t="shared" si="49"/>
        <v>5390</v>
      </c>
      <c r="X79" s="122">
        <f t="shared" si="26"/>
        <v>43854.533333333333</v>
      </c>
      <c r="Y79" s="122">
        <f t="shared" si="54"/>
        <v>32969.599999999999</v>
      </c>
      <c r="Z79" s="122">
        <f t="shared" si="55"/>
        <v>4620</v>
      </c>
      <c r="AA79" s="52">
        <f t="shared" si="46"/>
        <v>37589.599999999999</v>
      </c>
    </row>
    <row r="80" spans="1:27" ht="13.5" customHeight="1">
      <c r="A80" s="118">
        <v>51</v>
      </c>
      <c r="B80" s="217">
        <v>42644</v>
      </c>
      <c r="C80" s="68">
        <v>880</v>
      </c>
      <c r="D80" s="310">
        <v>1</v>
      </c>
      <c r="E80" s="60">
        <f t="shared" si="44"/>
        <v>880</v>
      </c>
      <c r="F80" s="59">
        <v>0</v>
      </c>
      <c r="G80" s="60">
        <f t="shared" si="43"/>
        <v>0</v>
      </c>
      <c r="H80" s="57">
        <f t="shared" si="51"/>
        <v>880</v>
      </c>
      <c r="I80" s="132">
        <f t="shared" si="56"/>
        <v>54656</v>
      </c>
      <c r="J80" s="102">
        <f>IF((I80-H$81+(H$81/12*3))+K80&gt;H149,H149-K80,(I80-H$81+(H$81/12*3)))</f>
        <v>53996</v>
      </c>
      <c r="K80" s="102">
        <f t="shared" si="52"/>
        <v>7700</v>
      </c>
      <c r="L80" s="103">
        <f t="shared" si="45"/>
        <v>61696</v>
      </c>
      <c r="M80" s="102">
        <f t="shared" si="41"/>
        <v>51296.2</v>
      </c>
      <c r="N80" s="102">
        <f t="shared" si="39"/>
        <v>7315</v>
      </c>
      <c r="O80" s="102">
        <f t="shared" si="40"/>
        <v>58611.199999999997</v>
      </c>
      <c r="P80" s="102">
        <f t="shared" si="50"/>
        <v>48596.4</v>
      </c>
      <c r="Q80" s="102">
        <f t="shared" si="47"/>
        <v>6930</v>
      </c>
      <c r="R80" s="102">
        <f t="shared" si="53"/>
        <v>55526.400000000001</v>
      </c>
      <c r="S80" s="102">
        <f t="shared" si="32"/>
        <v>43196.800000000003</v>
      </c>
      <c r="T80" s="102">
        <f t="shared" si="48"/>
        <v>6160</v>
      </c>
      <c r="U80" s="102">
        <f t="shared" si="33"/>
        <v>49356.800000000003</v>
      </c>
      <c r="V80" s="102">
        <f t="shared" si="25"/>
        <v>37797.199999999997</v>
      </c>
      <c r="W80" s="102">
        <f t="shared" si="49"/>
        <v>5390</v>
      </c>
      <c r="X80" s="102">
        <f t="shared" si="26"/>
        <v>43187.199999999997</v>
      </c>
      <c r="Y80" s="102">
        <f t="shared" si="54"/>
        <v>32397.599999999999</v>
      </c>
      <c r="Z80" s="102">
        <f t="shared" si="55"/>
        <v>4620</v>
      </c>
      <c r="AA80" s="66">
        <f t="shared" si="46"/>
        <v>37017.599999999999</v>
      </c>
    </row>
    <row r="81" spans="1:27" ht="13.5" customHeight="1">
      <c r="A81" s="118">
        <v>50</v>
      </c>
      <c r="B81" s="216">
        <v>42675</v>
      </c>
      <c r="C81" s="68">
        <v>880</v>
      </c>
      <c r="D81" s="310">
        <v>1</v>
      </c>
      <c r="E81" s="70">
        <f t="shared" si="44"/>
        <v>880</v>
      </c>
      <c r="F81" s="59">
        <v>0</v>
      </c>
      <c r="G81" s="70">
        <f t="shared" si="43"/>
        <v>0</v>
      </c>
      <c r="H81" s="68">
        <f t="shared" si="51"/>
        <v>880</v>
      </c>
      <c r="I81" s="131">
        <f t="shared" si="56"/>
        <v>53776</v>
      </c>
      <c r="J81" s="122">
        <f>IF((I81-H$81+(H$81/12*2))+K81&gt;H149,H149-K81,(I81-H$81+(H$81/12*2)))</f>
        <v>53042.666666666664</v>
      </c>
      <c r="K81" s="122">
        <f t="shared" si="52"/>
        <v>7700</v>
      </c>
      <c r="L81" s="122">
        <f t="shared" si="45"/>
        <v>60742.666666666664</v>
      </c>
      <c r="M81" s="122">
        <f t="shared" si="41"/>
        <v>50390.533333333326</v>
      </c>
      <c r="N81" s="122">
        <f t="shared" si="39"/>
        <v>7315</v>
      </c>
      <c r="O81" s="122">
        <f t="shared" si="40"/>
        <v>57705.533333333326</v>
      </c>
      <c r="P81" s="104">
        <f t="shared" si="50"/>
        <v>47738.400000000001</v>
      </c>
      <c r="Q81" s="122">
        <f t="shared" si="47"/>
        <v>6930</v>
      </c>
      <c r="R81" s="122">
        <f t="shared" si="53"/>
        <v>54668.4</v>
      </c>
      <c r="S81" s="122">
        <f t="shared" si="32"/>
        <v>42434.133333333331</v>
      </c>
      <c r="T81" s="122">
        <f t="shared" si="48"/>
        <v>6160</v>
      </c>
      <c r="U81" s="122">
        <f t="shared" si="33"/>
        <v>48594.133333333331</v>
      </c>
      <c r="V81" s="122">
        <f t="shared" si="25"/>
        <v>37129.866666666661</v>
      </c>
      <c r="W81" s="122">
        <f t="shared" si="49"/>
        <v>5390</v>
      </c>
      <c r="X81" s="122">
        <f t="shared" si="26"/>
        <v>42519.866666666661</v>
      </c>
      <c r="Y81" s="122">
        <f t="shared" si="54"/>
        <v>31825.599999999999</v>
      </c>
      <c r="Z81" s="122">
        <f t="shared" si="55"/>
        <v>4620</v>
      </c>
      <c r="AA81" s="52">
        <f t="shared" si="46"/>
        <v>36445.599999999999</v>
      </c>
    </row>
    <row r="82" spans="1:27" ht="13.5" customHeight="1">
      <c r="A82" s="118">
        <v>49</v>
      </c>
      <c r="B82" s="217">
        <v>42705</v>
      </c>
      <c r="C82" s="68">
        <f>880*2</f>
        <v>1760</v>
      </c>
      <c r="D82" s="310">
        <v>1</v>
      </c>
      <c r="E82" s="60">
        <f t="shared" si="44"/>
        <v>1760</v>
      </c>
      <c r="F82" s="59">
        <v>0</v>
      </c>
      <c r="G82" s="60">
        <f t="shared" si="43"/>
        <v>0</v>
      </c>
      <c r="H82" s="57">
        <f t="shared" si="51"/>
        <v>1760</v>
      </c>
      <c r="I82" s="132">
        <f t="shared" si="56"/>
        <v>52896</v>
      </c>
      <c r="J82" s="102">
        <f>IF((I82-H$81+(H$81/12*1))+K82&gt;H149,H149-K82,(I82-H$81+(H$81/12*1)))</f>
        <v>52089.333333333336</v>
      </c>
      <c r="K82" s="102">
        <f t="shared" si="52"/>
        <v>7700</v>
      </c>
      <c r="L82" s="103">
        <f t="shared" si="45"/>
        <v>59789.333333333336</v>
      </c>
      <c r="M82" s="102">
        <f t="shared" si="41"/>
        <v>49484.866666666669</v>
      </c>
      <c r="N82" s="102">
        <f t="shared" si="39"/>
        <v>7315</v>
      </c>
      <c r="O82" s="102">
        <f t="shared" si="40"/>
        <v>56799.866666666669</v>
      </c>
      <c r="P82" s="102">
        <f t="shared" si="50"/>
        <v>46880.4</v>
      </c>
      <c r="Q82" s="102">
        <f t="shared" si="47"/>
        <v>6930</v>
      </c>
      <c r="R82" s="102">
        <f t="shared" si="53"/>
        <v>53810.400000000001</v>
      </c>
      <c r="S82" s="102">
        <f t="shared" si="32"/>
        <v>41671.466666666674</v>
      </c>
      <c r="T82" s="102">
        <f t="shared" si="48"/>
        <v>6160</v>
      </c>
      <c r="U82" s="102">
        <f t="shared" si="33"/>
        <v>47831.466666666674</v>
      </c>
      <c r="V82" s="102">
        <f t="shared" si="25"/>
        <v>36462.533333333333</v>
      </c>
      <c r="W82" s="102">
        <f t="shared" si="49"/>
        <v>5390</v>
      </c>
      <c r="X82" s="102">
        <f t="shared" si="26"/>
        <v>41852.533333333333</v>
      </c>
      <c r="Y82" s="102">
        <f t="shared" si="54"/>
        <v>31253.599999999999</v>
      </c>
      <c r="Z82" s="102">
        <f t="shared" si="55"/>
        <v>4620</v>
      </c>
      <c r="AA82" s="66">
        <f t="shared" si="46"/>
        <v>35873.599999999999</v>
      </c>
    </row>
    <row r="83" spans="1:27" ht="13.5" customHeight="1">
      <c r="A83" s="118">
        <v>48</v>
      </c>
      <c r="B83" s="216">
        <v>42736</v>
      </c>
      <c r="C83" s="68">
        <v>937</v>
      </c>
      <c r="D83" s="310">
        <v>1</v>
      </c>
      <c r="E83" s="70">
        <f t="shared" si="44"/>
        <v>937</v>
      </c>
      <c r="F83" s="59">
        <v>0</v>
      </c>
      <c r="G83" s="70">
        <f t="shared" si="43"/>
        <v>0</v>
      </c>
      <c r="H83" s="68">
        <f t="shared" si="51"/>
        <v>937</v>
      </c>
      <c r="I83" s="131">
        <f t="shared" si="56"/>
        <v>51136</v>
      </c>
      <c r="J83" s="122">
        <f>IF((I83-H$93+(H$93))+K83&gt;H149,H149-K83,(I83-H$93+(H$93)))</f>
        <v>51136</v>
      </c>
      <c r="K83" s="122">
        <f t="shared" si="52"/>
        <v>7700</v>
      </c>
      <c r="L83" s="122">
        <f t="shared" si="45"/>
        <v>58836</v>
      </c>
      <c r="M83" s="122">
        <f t="shared" si="41"/>
        <v>48579.199999999997</v>
      </c>
      <c r="N83" s="122">
        <f t="shared" si="39"/>
        <v>7315</v>
      </c>
      <c r="O83" s="122">
        <f t="shared" si="40"/>
        <v>55894.2</v>
      </c>
      <c r="P83" s="104">
        <f t="shared" si="50"/>
        <v>46022.400000000001</v>
      </c>
      <c r="Q83" s="122">
        <f t="shared" si="47"/>
        <v>6930</v>
      </c>
      <c r="R83" s="122">
        <f t="shared" si="53"/>
        <v>52952.4</v>
      </c>
      <c r="S83" s="122">
        <f t="shared" si="32"/>
        <v>40908.800000000003</v>
      </c>
      <c r="T83" s="122">
        <f t="shared" si="48"/>
        <v>6160</v>
      </c>
      <c r="U83" s="122">
        <f t="shared" si="33"/>
        <v>47068.800000000003</v>
      </c>
      <c r="V83" s="122">
        <f t="shared" si="25"/>
        <v>35795.199999999997</v>
      </c>
      <c r="W83" s="122">
        <f t="shared" si="49"/>
        <v>5390</v>
      </c>
      <c r="X83" s="122">
        <f t="shared" si="26"/>
        <v>41185.199999999997</v>
      </c>
      <c r="Y83" s="122">
        <f t="shared" si="54"/>
        <v>30681.599999999999</v>
      </c>
      <c r="Z83" s="122">
        <f t="shared" si="55"/>
        <v>4620</v>
      </c>
      <c r="AA83" s="52">
        <f t="shared" si="46"/>
        <v>35301.599999999999</v>
      </c>
    </row>
    <row r="84" spans="1:27" ht="13.5" customHeight="1">
      <c r="A84" s="118">
        <v>47</v>
      </c>
      <c r="B84" s="217">
        <v>42767</v>
      </c>
      <c r="C84" s="68">
        <v>937</v>
      </c>
      <c r="D84" s="310">
        <v>1</v>
      </c>
      <c r="E84" s="60">
        <f t="shared" si="44"/>
        <v>937</v>
      </c>
      <c r="F84" s="59">
        <v>0</v>
      </c>
      <c r="G84" s="60">
        <f t="shared" si="43"/>
        <v>0</v>
      </c>
      <c r="H84" s="57">
        <f t="shared" si="51"/>
        <v>937</v>
      </c>
      <c r="I84" s="132">
        <f t="shared" si="56"/>
        <v>50199</v>
      </c>
      <c r="J84" s="102">
        <f>IF((I84-H$93+(H$93/12*11))+K84&gt;H149,H149-K84,(I84-H$93+(H$93/12*11)))</f>
        <v>50120.916666666664</v>
      </c>
      <c r="K84" s="102">
        <f t="shared" si="52"/>
        <v>7700</v>
      </c>
      <c r="L84" s="103">
        <f t="shared" si="45"/>
        <v>57820.916666666664</v>
      </c>
      <c r="M84" s="102">
        <f t="shared" si="41"/>
        <v>47614.870833333327</v>
      </c>
      <c r="N84" s="102">
        <f t="shared" si="39"/>
        <v>7315</v>
      </c>
      <c r="O84" s="102">
        <f t="shared" si="40"/>
        <v>54929.870833333327</v>
      </c>
      <c r="P84" s="102">
        <f t="shared" si="50"/>
        <v>45108.824999999997</v>
      </c>
      <c r="Q84" s="102">
        <f t="shared" si="47"/>
        <v>6930</v>
      </c>
      <c r="R84" s="102">
        <f t="shared" si="53"/>
        <v>52038.824999999997</v>
      </c>
      <c r="S84" s="102">
        <f t="shared" si="32"/>
        <v>40096.733333333337</v>
      </c>
      <c r="T84" s="102">
        <f t="shared" si="48"/>
        <v>6160</v>
      </c>
      <c r="U84" s="102">
        <f t="shared" si="33"/>
        <v>46256.733333333337</v>
      </c>
      <c r="V84" s="102">
        <f t="shared" si="25"/>
        <v>35084.641666666663</v>
      </c>
      <c r="W84" s="102">
        <f t="shared" si="49"/>
        <v>5390</v>
      </c>
      <c r="X84" s="102">
        <f t="shared" si="26"/>
        <v>40474.641666666663</v>
      </c>
      <c r="Y84" s="102">
        <f t="shared" si="54"/>
        <v>30072.549999999996</v>
      </c>
      <c r="Z84" s="102">
        <f t="shared" si="55"/>
        <v>4620</v>
      </c>
      <c r="AA84" s="66">
        <f t="shared" si="46"/>
        <v>34692.549999999996</v>
      </c>
    </row>
    <row r="85" spans="1:27" ht="13.5" customHeight="1">
      <c r="A85" s="118">
        <v>46</v>
      </c>
      <c r="B85" s="216">
        <v>42795</v>
      </c>
      <c r="C85" s="68">
        <v>937</v>
      </c>
      <c r="D85" s="310">
        <v>1</v>
      </c>
      <c r="E85" s="70">
        <f t="shared" si="44"/>
        <v>937</v>
      </c>
      <c r="F85" s="59">
        <v>0</v>
      </c>
      <c r="G85" s="70">
        <f t="shared" si="43"/>
        <v>0</v>
      </c>
      <c r="H85" s="68">
        <f t="shared" si="51"/>
        <v>937</v>
      </c>
      <c r="I85" s="131">
        <f t="shared" si="56"/>
        <v>49262</v>
      </c>
      <c r="J85" s="122">
        <f>IF((I85-H$93+(H$93/12*10))+K85&gt;H149,H149-K85,(I85-H$93+(H$93/12*10)))</f>
        <v>49105.833333333336</v>
      </c>
      <c r="K85" s="122">
        <f t="shared" si="52"/>
        <v>7700</v>
      </c>
      <c r="L85" s="122">
        <f t="shared" si="45"/>
        <v>56805.833333333336</v>
      </c>
      <c r="M85" s="122">
        <f t="shared" si="41"/>
        <v>46650.541666666664</v>
      </c>
      <c r="N85" s="122">
        <f t="shared" si="39"/>
        <v>7315</v>
      </c>
      <c r="O85" s="122">
        <f t="shared" si="40"/>
        <v>53965.541666666664</v>
      </c>
      <c r="P85" s="104">
        <f t="shared" si="50"/>
        <v>44195.25</v>
      </c>
      <c r="Q85" s="122">
        <f t="shared" si="47"/>
        <v>6930</v>
      </c>
      <c r="R85" s="122">
        <f t="shared" si="53"/>
        <v>51125.25</v>
      </c>
      <c r="S85" s="122">
        <f t="shared" si="32"/>
        <v>39284.666666666672</v>
      </c>
      <c r="T85" s="122">
        <f t="shared" si="48"/>
        <v>6160</v>
      </c>
      <c r="U85" s="122">
        <f t="shared" si="33"/>
        <v>45444.666666666672</v>
      </c>
      <c r="V85" s="122">
        <f t="shared" si="25"/>
        <v>34374.083333333336</v>
      </c>
      <c r="W85" s="122">
        <f t="shared" si="49"/>
        <v>5390</v>
      </c>
      <c r="X85" s="122">
        <f t="shared" si="26"/>
        <v>39764.083333333336</v>
      </c>
      <c r="Y85" s="122">
        <f t="shared" si="54"/>
        <v>29463.5</v>
      </c>
      <c r="Z85" s="122">
        <f t="shared" si="55"/>
        <v>4620</v>
      </c>
      <c r="AA85" s="52">
        <f t="shared" si="46"/>
        <v>34083.5</v>
      </c>
    </row>
    <row r="86" spans="1:27" ht="13.5" customHeight="1">
      <c r="A86" s="118">
        <v>45</v>
      </c>
      <c r="B86" s="217">
        <v>42826</v>
      </c>
      <c r="C86" s="68">
        <v>937</v>
      </c>
      <c r="D86" s="310">
        <v>1</v>
      </c>
      <c r="E86" s="60">
        <f t="shared" si="44"/>
        <v>937</v>
      </c>
      <c r="F86" s="59">
        <v>0</v>
      </c>
      <c r="G86" s="60">
        <f t="shared" si="43"/>
        <v>0</v>
      </c>
      <c r="H86" s="57">
        <f t="shared" si="51"/>
        <v>937</v>
      </c>
      <c r="I86" s="132">
        <f t="shared" si="56"/>
        <v>48325</v>
      </c>
      <c r="J86" s="102">
        <f>IF((I86-H$93+(H$93/12*9))+K86&gt;H149,H149-K86,(I86-H$93+(H$93/12*9)))</f>
        <v>48090.75</v>
      </c>
      <c r="K86" s="102">
        <f t="shared" si="52"/>
        <v>7700</v>
      </c>
      <c r="L86" s="103">
        <f t="shared" si="45"/>
        <v>55790.75</v>
      </c>
      <c r="M86" s="102">
        <f t="shared" si="41"/>
        <v>45686.212500000001</v>
      </c>
      <c r="N86" s="102">
        <f t="shared" si="39"/>
        <v>7315</v>
      </c>
      <c r="O86" s="102">
        <f t="shared" si="40"/>
        <v>53001.212500000001</v>
      </c>
      <c r="P86" s="102">
        <f t="shared" si="50"/>
        <v>43281.675000000003</v>
      </c>
      <c r="Q86" s="102">
        <f t="shared" si="47"/>
        <v>6930</v>
      </c>
      <c r="R86" s="102">
        <f t="shared" si="53"/>
        <v>50211.675000000003</v>
      </c>
      <c r="S86" s="102">
        <f t="shared" si="32"/>
        <v>38472.6</v>
      </c>
      <c r="T86" s="102">
        <f t="shared" si="48"/>
        <v>6160</v>
      </c>
      <c r="U86" s="102">
        <f t="shared" si="33"/>
        <v>44632.6</v>
      </c>
      <c r="V86" s="102">
        <f t="shared" si="25"/>
        <v>33663.525000000001</v>
      </c>
      <c r="W86" s="102">
        <f t="shared" si="49"/>
        <v>5390</v>
      </c>
      <c r="X86" s="102">
        <f t="shared" si="26"/>
        <v>39053.525000000001</v>
      </c>
      <c r="Y86" s="102">
        <f t="shared" si="54"/>
        <v>28854.45</v>
      </c>
      <c r="Z86" s="102">
        <f t="shared" si="55"/>
        <v>4620</v>
      </c>
      <c r="AA86" s="66">
        <f t="shared" si="46"/>
        <v>33474.449999999997</v>
      </c>
    </row>
    <row r="87" spans="1:27" ht="13.5" customHeight="1">
      <c r="A87" s="118">
        <v>44</v>
      </c>
      <c r="B87" s="216">
        <v>42856</v>
      </c>
      <c r="C87" s="68">
        <v>937</v>
      </c>
      <c r="D87" s="310">
        <v>1</v>
      </c>
      <c r="E87" s="70">
        <f t="shared" si="44"/>
        <v>937</v>
      </c>
      <c r="F87" s="59">
        <v>0</v>
      </c>
      <c r="G87" s="70">
        <f t="shared" si="43"/>
        <v>0</v>
      </c>
      <c r="H87" s="68">
        <f t="shared" si="51"/>
        <v>937</v>
      </c>
      <c r="I87" s="131">
        <f t="shared" si="56"/>
        <v>47388</v>
      </c>
      <c r="J87" s="122">
        <f>IF((I87-H$93+(H$93/12*8))+K87&gt;H149,H149-K87,(I87-H$93+(H$93/12*8)))</f>
        <v>47075.666666666664</v>
      </c>
      <c r="K87" s="122">
        <f t="shared" si="52"/>
        <v>7700</v>
      </c>
      <c r="L87" s="122">
        <f t="shared" si="45"/>
        <v>54775.666666666664</v>
      </c>
      <c r="M87" s="122">
        <f t="shared" si="41"/>
        <v>44721.883333333331</v>
      </c>
      <c r="N87" s="122">
        <f t="shared" si="39"/>
        <v>7315</v>
      </c>
      <c r="O87" s="122">
        <f t="shared" si="40"/>
        <v>52036.883333333331</v>
      </c>
      <c r="P87" s="104">
        <f t="shared" si="50"/>
        <v>42368.1</v>
      </c>
      <c r="Q87" s="122">
        <f t="shared" si="47"/>
        <v>6930</v>
      </c>
      <c r="R87" s="122">
        <f t="shared" si="53"/>
        <v>49298.1</v>
      </c>
      <c r="S87" s="122">
        <f t="shared" si="32"/>
        <v>37660.533333333333</v>
      </c>
      <c r="T87" s="122">
        <f t="shared" si="48"/>
        <v>6160</v>
      </c>
      <c r="U87" s="122">
        <f t="shared" si="33"/>
        <v>43820.533333333333</v>
      </c>
      <c r="V87" s="122">
        <f t="shared" ref="V87:V94" si="57">J87*V$9</f>
        <v>32952.96666666666</v>
      </c>
      <c r="W87" s="122">
        <f t="shared" si="49"/>
        <v>5390</v>
      </c>
      <c r="X87" s="122">
        <f t="shared" ref="X87:X94" si="58">V87+W87</f>
        <v>38342.96666666666</v>
      </c>
      <c r="Y87" s="122">
        <f t="shared" si="54"/>
        <v>28245.399999999998</v>
      </c>
      <c r="Z87" s="122">
        <f t="shared" si="55"/>
        <v>4620</v>
      </c>
      <c r="AA87" s="52">
        <f t="shared" si="46"/>
        <v>32865.399999999994</v>
      </c>
    </row>
    <row r="88" spans="1:27" ht="13.5" customHeight="1">
      <c r="A88" s="118">
        <v>43</v>
      </c>
      <c r="B88" s="217">
        <v>42887</v>
      </c>
      <c r="C88" s="68">
        <v>937</v>
      </c>
      <c r="D88" s="310">
        <v>1</v>
      </c>
      <c r="E88" s="60">
        <f t="shared" si="44"/>
        <v>937</v>
      </c>
      <c r="F88" s="59">
        <v>0</v>
      </c>
      <c r="G88" s="60">
        <f t="shared" si="43"/>
        <v>0</v>
      </c>
      <c r="H88" s="57">
        <f t="shared" si="51"/>
        <v>937</v>
      </c>
      <c r="I88" s="132">
        <f t="shared" si="56"/>
        <v>46451</v>
      </c>
      <c r="J88" s="102">
        <f>IF((I88-H$93+(H$93/12*7))+K88&gt;H149,H149-K88,(I88-H$93+(H$93/12*7)))</f>
        <v>46060.583333333336</v>
      </c>
      <c r="K88" s="102">
        <f t="shared" si="52"/>
        <v>7700</v>
      </c>
      <c r="L88" s="103">
        <f t="shared" si="45"/>
        <v>53760.583333333336</v>
      </c>
      <c r="M88" s="102">
        <f t="shared" si="41"/>
        <v>43757.554166666669</v>
      </c>
      <c r="N88" s="102">
        <f t="shared" si="39"/>
        <v>7315</v>
      </c>
      <c r="O88" s="102">
        <f t="shared" si="40"/>
        <v>51072.554166666669</v>
      </c>
      <c r="P88" s="102">
        <f t="shared" ref="P88:P94" si="59">J88*$P$9</f>
        <v>41454.525000000001</v>
      </c>
      <c r="Q88" s="102">
        <f t="shared" si="47"/>
        <v>6930</v>
      </c>
      <c r="R88" s="102">
        <f t="shared" si="53"/>
        <v>48384.525000000001</v>
      </c>
      <c r="S88" s="102">
        <f t="shared" si="32"/>
        <v>36848.466666666667</v>
      </c>
      <c r="T88" s="102">
        <f t="shared" si="48"/>
        <v>6160</v>
      </c>
      <c r="U88" s="102">
        <f t="shared" si="33"/>
        <v>43008.466666666667</v>
      </c>
      <c r="V88" s="102">
        <f t="shared" si="57"/>
        <v>32242.408333333333</v>
      </c>
      <c r="W88" s="102">
        <f t="shared" si="49"/>
        <v>5390</v>
      </c>
      <c r="X88" s="102">
        <f t="shared" si="58"/>
        <v>37632.408333333333</v>
      </c>
      <c r="Y88" s="102">
        <f t="shared" si="54"/>
        <v>27636.350000000002</v>
      </c>
      <c r="Z88" s="102">
        <f t="shared" si="55"/>
        <v>4620</v>
      </c>
      <c r="AA88" s="66">
        <f t="shared" si="46"/>
        <v>32256.350000000002</v>
      </c>
    </row>
    <row r="89" spans="1:27" ht="13.5" customHeight="1">
      <c r="A89" s="118">
        <v>42</v>
      </c>
      <c r="B89" s="216">
        <v>42917</v>
      </c>
      <c r="C89" s="68">
        <v>937</v>
      </c>
      <c r="D89" s="310">
        <v>1</v>
      </c>
      <c r="E89" s="70">
        <f t="shared" si="44"/>
        <v>937</v>
      </c>
      <c r="F89" s="59">
        <v>0</v>
      </c>
      <c r="G89" s="70">
        <f t="shared" si="43"/>
        <v>0</v>
      </c>
      <c r="H89" s="68">
        <f t="shared" si="51"/>
        <v>937</v>
      </c>
      <c r="I89" s="131">
        <f t="shared" si="56"/>
        <v>45514</v>
      </c>
      <c r="J89" s="122">
        <f>IF((I89-H$93+(H$93/12*6))+K89&gt;H149,H149-K89,(I89-H$93+(H$93/12*6)))</f>
        <v>45045.5</v>
      </c>
      <c r="K89" s="122">
        <f t="shared" si="52"/>
        <v>7700</v>
      </c>
      <c r="L89" s="122">
        <f t="shared" si="45"/>
        <v>52745.5</v>
      </c>
      <c r="M89" s="122">
        <f t="shared" si="41"/>
        <v>42793.224999999999</v>
      </c>
      <c r="N89" s="122">
        <f t="shared" si="39"/>
        <v>7315</v>
      </c>
      <c r="O89" s="122">
        <f t="shared" si="40"/>
        <v>50108.224999999999</v>
      </c>
      <c r="P89" s="104">
        <f t="shared" si="59"/>
        <v>40540.950000000004</v>
      </c>
      <c r="Q89" s="122">
        <f t="shared" si="47"/>
        <v>6930</v>
      </c>
      <c r="R89" s="122">
        <f t="shared" si="53"/>
        <v>47470.950000000004</v>
      </c>
      <c r="S89" s="122">
        <f t="shared" si="32"/>
        <v>36036.400000000001</v>
      </c>
      <c r="T89" s="122">
        <f t="shared" si="48"/>
        <v>6160</v>
      </c>
      <c r="U89" s="122">
        <f t="shared" si="33"/>
        <v>42196.4</v>
      </c>
      <c r="V89" s="122">
        <f t="shared" si="57"/>
        <v>31531.85</v>
      </c>
      <c r="W89" s="122">
        <f t="shared" si="49"/>
        <v>5390</v>
      </c>
      <c r="X89" s="122">
        <f t="shared" si="58"/>
        <v>36921.85</v>
      </c>
      <c r="Y89" s="122">
        <f t="shared" si="54"/>
        <v>27027.3</v>
      </c>
      <c r="Z89" s="122">
        <f t="shared" si="55"/>
        <v>4620</v>
      </c>
      <c r="AA89" s="52">
        <f t="shared" si="46"/>
        <v>31647.3</v>
      </c>
    </row>
    <row r="90" spans="1:27" ht="13.5" customHeight="1">
      <c r="A90" s="118">
        <v>41</v>
      </c>
      <c r="B90" s="216">
        <v>42948</v>
      </c>
      <c r="C90" s="68">
        <v>937</v>
      </c>
      <c r="D90" s="310">
        <v>1</v>
      </c>
      <c r="E90" s="60">
        <f t="shared" si="44"/>
        <v>937</v>
      </c>
      <c r="F90" s="59">
        <v>0</v>
      </c>
      <c r="G90" s="60">
        <f t="shared" si="43"/>
        <v>0</v>
      </c>
      <c r="H90" s="57">
        <f t="shared" si="51"/>
        <v>937</v>
      </c>
      <c r="I90" s="132">
        <f t="shared" si="56"/>
        <v>44577</v>
      </c>
      <c r="J90" s="102">
        <f>IF((I90-H$93+(H$93/12*5))+K90&gt;H149,H149-K90,(I90-H$93+(H$93/12*5)))</f>
        <v>44030.416666666664</v>
      </c>
      <c r="K90" s="102">
        <f t="shared" si="52"/>
        <v>7700</v>
      </c>
      <c r="L90" s="103">
        <f t="shared" si="45"/>
        <v>51730.416666666664</v>
      </c>
      <c r="M90" s="102">
        <f t="shared" si="41"/>
        <v>41828.895833333328</v>
      </c>
      <c r="N90" s="102">
        <f t="shared" si="39"/>
        <v>7315</v>
      </c>
      <c r="O90" s="102">
        <f t="shared" si="40"/>
        <v>49143.895833333328</v>
      </c>
      <c r="P90" s="102">
        <f t="shared" si="59"/>
        <v>39627.375</v>
      </c>
      <c r="Q90" s="102">
        <f t="shared" si="47"/>
        <v>6930</v>
      </c>
      <c r="R90" s="102">
        <f t="shared" si="53"/>
        <v>46557.375</v>
      </c>
      <c r="S90" s="102">
        <f t="shared" si="32"/>
        <v>35224.333333333336</v>
      </c>
      <c r="T90" s="102">
        <f t="shared" si="48"/>
        <v>6160</v>
      </c>
      <c r="U90" s="102">
        <f t="shared" si="33"/>
        <v>41384.333333333336</v>
      </c>
      <c r="V90" s="102">
        <f t="shared" si="57"/>
        <v>30821.291666666664</v>
      </c>
      <c r="W90" s="102">
        <f t="shared" si="49"/>
        <v>5390</v>
      </c>
      <c r="X90" s="102">
        <f t="shared" si="58"/>
        <v>36211.291666666664</v>
      </c>
      <c r="Y90" s="102">
        <f t="shared" si="54"/>
        <v>26418.249999999996</v>
      </c>
      <c r="Z90" s="102">
        <f t="shared" si="55"/>
        <v>4620</v>
      </c>
      <c r="AA90" s="66">
        <f t="shared" si="46"/>
        <v>31038.249999999996</v>
      </c>
    </row>
    <row r="91" spans="1:27" ht="13.5" customHeight="1">
      <c r="A91" s="118">
        <v>40</v>
      </c>
      <c r="B91" s="217">
        <v>42979</v>
      </c>
      <c r="C91" s="68">
        <v>937</v>
      </c>
      <c r="D91" s="310">
        <v>1</v>
      </c>
      <c r="E91" s="70">
        <f t="shared" si="44"/>
        <v>937</v>
      </c>
      <c r="F91" s="59">
        <v>0</v>
      </c>
      <c r="G91" s="70">
        <f t="shared" si="43"/>
        <v>0</v>
      </c>
      <c r="H91" s="68">
        <f t="shared" si="51"/>
        <v>937</v>
      </c>
      <c r="I91" s="131">
        <f t="shared" si="56"/>
        <v>43640</v>
      </c>
      <c r="J91" s="122">
        <f>IF((I91-H$93+(H$93/12*4))+K91&gt;H149,H149-K91,(I91-H$93+(H$93/12*4)))</f>
        <v>43015.333333333336</v>
      </c>
      <c r="K91" s="122">
        <f t="shared" si="52"/>
        <v>7700</v>
      </c>
      <c r="L91" s="122">
        <f t="shared" si="45"/>
        <v>50715.333333333336</v>
      </c>
      <c r="M91" s="122">
        <f t="shared" si="41"/>
        <v>40864.566666666666</v>
      </c>
      <c r="N91" s="122">
        <f t="shared" si="39"/>
        <v>7315</v>
      </c>
      <c r="O91" s="122">
        <f t="shared" si="40"/>
        <v>48179.566666666666</v>
      </c>
      <c r="P91" s="104">
        <f t="shared" si="59"/>
        <v>38713.800000000003</v>
      </c>
      <c r="Q91" s="122">
        <f t="shared" si="47"/>
        <v>6930</v>
      </c>
      <c r="R91" s="122">
        <f t="shared" si="53"/>
        <v>45643.8</v>
      </c>
      <c r="S91" s="122">
        <f t="shared" si="32"/>
        <v>34412.26666666667</v>
      </c>
      <c r="T91" s="122">
        <f t="shared" si="48"/>
        <v>6160</v>
      </c>
      <c r="U91" s="122">
        <f t="shared" si="33"/>
        <v>40572.26666666667</v>
      </c>
      <c r="V91" s="122">
        <f t="shared" si="57"/>
        <v>30110.733333333334</v>
      </c>
      <c r="W91" s="122">
        <f t="shared" si="49"/>
        <v>5390</v>
      </c>
      <c r="X91" s="122">
        <f t="shared" si="58"/>
        <v>35500.733333333337</v>
      </c>
      <c r="Y91" s="122">
        <f t="shared" si="54"/>
        <v>25809.200000000001</v>
      </c>
      <c r="Z91" s="122">
        <f t="shared" si="55"/>
        <v>4620</v>
      </c>
      <c r="AA91" s="52">
        <f t="shared" si="46"/>
        <v>30429.200000000001</v>
      </c>
    </row>
    <row r="92" spans="1:27" ht="13.5" customHeight="1">
      <c r="A92" s="118">
        <v>39</v>
      </c>
      <c r="B92" s="216">
        <v>43009</v>
      </c>
      <c r="C92" s="68">
        <v>937</v>
      </c>
      <c r="D92" s="310">
        <v>1</v>
      </c>
      <c r="E92" s="60">
        <f t="shared" si="44"/>
        <v>937</v>
      </c>
      <c r="F92" s="59">
        <v>0</v>
      </c>
      <c r="G92" s="60">
        <f t="shared" si="43"/>
        <v>0</v>
      </c>
      <c r="H92" s="57">
        <f t="shared" si="51"/>
        <v>937</v>
      </c>
      <c r="I92" s="132">
        <f t="shared" si="56"/>
        <v>42703</v>
      </c>
      <c r="J92" s="102">
        <f>IF((I92-H$93+(H$93/12*3))+K92&gt;H149,H149-K92,(I92-H$93+(H$93/12*3)))</f>
        <v>42000.25</v>
      </c>
      <c r="K92" s="102">
        <f t="shared" si="52"/>
        <v>7700</v>
      </c>
      <c r="L92" s="103">
        <f t="shared" si="45"/>
        <v>49700.25</v>
      </c>
      <c r="M92" s="102">
        <f t="shared" si="41"/>
        <v>39900.237499999996</v>
      </c>
      <c r="N92" s="102">
        <f t="shared" si="39"/>
        <v>7315</v>
      </c>
      <c r="O92" s="102">
        <f t="shared" si="40"/>
        <v>47215.237499999996</v>
      </c>
      <c r="P92" s="102">
        <f t="shared" si="59"/>
        <v>37800.224999999999</v>
      </c>
      <c r="Q92" s="102">
        <f t="shared" si="47"/>
        <v>6930</v>
      </c>
      <c r="R92" s="102">
        <f t="shared" si="53"/>
        <v>44730.224999999999</v>
      </c>
      <c r="S92" s="102">
        <f t="shared" si="32"/>
        <v>33600.200000000004</v>
      </c>
      <c r="T92" s="102">
        <f t="shared" si="48"/>
        <v>6160</v>
      </c>
      <c r="U92" s="102">
        <f t="shared" si="33"/>
        <v>39760.200000000004</v>
      </c>
      <c r="V92" s="102">
        <f t="shared" si="57"/>
        <v>29400.174999999999</v>
      </c>
      <c r="W92" s="102">
        <f t="shared" si="49"/>
        <v>5390</v>
      </c>
      <c r="X92" s="102">
        <f t="shared" si="58"/>
        <v>34790.175000000003</v>
      </c>
      <c r="Y92" s="102">
        <f t="shared" si="54"/>
        <v>25200.149999999998</v>
      </c>
      <c r="Z92" s="102">
        <f t="shared" si="55"/>
        <v>4620</v>
      </c>
      <c r="AA92" s="66">
        <f t="shared" si="46"/>
        <v>29820.149999999998</v>
      </c>
    </row>
    <row r="93" spans="1:27" ht="13.5" customHeight="1">
      <c r="A93" s="118">
        <v>38</v>
      </c>
      <c r="B93" s="217">
        <v>43040</v>
      </c>
      <c r="C93" s="68">
        <v>937</v>
      </c>
      <c r="D93" s="310">
        <v>1</v>
      </c>
      <c r="E93" s="70">
        <f t="shared" si="44"/>
        <v>937</v>
      </c>
      <c r="F93" s="59">
        <v>0</v>
      </c>
      <c r="G93" s="70">
        <f t="shared" si="43"/>
        <v>0</v>
      </c>
      <c r="H93" s="68">
        <f t="shared" si="51"/>
        <v>937</v>
      </c>
      <c r="I93" s="131">
        <f t="shared" si="56"/>
        <v>41766</v>
      </c>
      <c r="J93" s="122">
        <f>IF((I93-H$93+(H$93/12*2))+K93&gt;$H$149,$H$149-K93,(I93-H$93+(H$93/12*2)))</f>
        <v>40985.166666666664</v>
      </c>
      <c r="K93" s="122">
        <f t="shared" si="52"/>
        <v>7700</v>
      </c>
      <c r="L93" s="122">
        <f t="shared" si="45"/>
        <v>48685.166666666664</v>
      </c>
      <c r="M93" s="122">
        <f t="shared" si="41"/>
        <v>38935.908333333326</v>
      </c>
      <c r="N93" s="122">
        <f t="shared" si="39"/>
        <v>7315</v>
      </c>
      <c r="O93" s="122">
        <f t="shared" si="40"/>
        <v>46250.908333333326</v>
      </c>
      <c r="P93" s="104">
        <f t="shared" si="59"/>
        <v>36886.65</v>
      </c>
      <c r="Q93" s="122">
        <f t="shared" si="47"/>
        <v>6930</v>
      </c>
      <c r="R93" s="122">
        <f t="shared" si="53"/>
        <v>43816.65</v>
      </c>
      <c r="S93" s="122">
        <f t="shared" si="32"/>
        <v>32788.133333333331</v>
      </c>
      <c r="T93" s="122">
        <f t="shared" si="48"/>
        <v>6160</v>
      </c>
      <c r="U93" s="122">
        <f t="shared" si="33"/>
        <v>38948.133333333331</v>
      </c>
      <c r="V93" s="122">
        <f t="shared" si="57"/>
        <v>28689.616666666661</v>
      </c>
      <c r="W93" s="122">
        <f t="shared" si="49"/>
        <v>5390</v>
      </c>
      <c r="X93" s="122">
        <f t="shared" si="58"/>
        <v>34079.616666666661</v>
      </c>
      <c r="Y93" s="122">
        <f t="shared" si="54"/>
        <v>24591.1</v>
      </c>
      <c r="Z93" s="122">
        <f t="shared" si="55"/>
        <v>4620</v>
      </c>
      <c r="AA93" s="52">
        <f t="shared" si="46"/>
        <v>29211.1</v>
      </c>
    </row>
    <row r="94" spans="1:27" ht="13.5" customHeight="1">
      <c r="A94" s="118">
        <v>37</v>
      </c>
      <c r="B94" s="216">
        <v>43070</v>
      </c>
      <c r="C94" s="68">
        <f>937*2</f>
        <v>1874</v>
      </c>
      <c r="D94" s="310">
        <v>1</v>
      </c>
      <c r="E94" s="60">
        <f t="shared" si="44"/>
        <v>1874</v>
      </c>
      <c r="F94" s="59">
        <v>0</v>
      </c>
      <c r="G94" s="60">
        <f t="shared" si="43"/>
        <v>0</v>
      </c>
      <c r="H94" s="57">
        <f t="shared" si="51"/>
        <v>1874</v>
      </c>
      <c r="I94" s="132">
        <f t="shared" si="56"/>
        <v>40829</v>
      </c>
      <c r="J94" s="102">
        <f>IF((I94-H$93+(H$93/12*1))+K94&gt;H149,H149-K94,(I94-H$93+(H$93/12*1)))</f>
        <v>39970.083333333336</v>
      </c>
      <c r="K94" s="102">
        <f>H$148</f>
        <v>7700</v>
      </c>
      <c r="L94" s="103">
        <f t="shared" si="45"/>
        <v>47670.083333333336</v>
      </c>
      <c r="M94" s="102">
        <f t="shared" si="41"/>
        <v>37971.57916666667</v>
      </c>
      <c r="N94" s="102">
        <f t="shared" si="39"/>
        <v>7315</v>
      </c>
      <c r="O94" s="102">
        <f t="shared" si="40"/>
        <v>45286.57916666667</v>
      </c>
      <c r="P94" s="102">
        <f t="shared" si="59"/>
        <v>35973.075000000004</v>
      </c>
      <c r="Q94" s="102">
        <f t="shared" si="47"/>
        <v>6930</v>
      </c>
      <c r="R94" s="102">
        <f t="shared" si="53"/>
        <v>42903.075000000004</v>
      </c>
      <c r="S94" s="102">
        <f>J94*S$9</f>
        <v>31976.066666666669</v>
      </c>
      <c r="T94" s="102">
        <f t="shared" si="48"/>
        <v>6160</v>
      </c>
      <c r="U94" s="102">
        <f>S94+T94</f>
        <v>38136.066666666666</v>
      </c>
      <c r="V94" s="102">
        <f t="shared" si="57"/>
        <v>27979.058333333334</v>
      </c>
      <c r="W94" s="102">
        <f t="shared" ref="W94:W118" si="60">K94*V$9</f>
        <v>5390</v>
      </c>
      <c r="X94" s="102">
        <f t="shared" si="58"/>
        <v>33369.058333333334</v>
      </c>
      <c r="Y94" s="102">
        <f t="shared" si="54"/>
        <v>23982.05</v>
      </c>
      <c r="Z94" s="102">
        <f t="shared" si="55"/>
        <v>4620</v>
      </c>
      <c r="AA94" s="66">
        <f t="shared" si="46"/>
        <v>28602.05</v>
      </c>
    </row>
    <row r="95" spans="1:27" ht="13.5" customHeight="1">
      <c r="A95" s="118">
        <v>36</v>
      </c>
      <c r="B95" s="217">
        <v>43101</v>
      </c>
      <c r="C95" s="57">
        <v>954</v>
      </c>
      <c r="D95" s="310">
        <v>1</v>
      </c>
      <c r="E95" s="60">
        <f t="shared" si="44"/>
        <v>954</v>
      </c>
      <c r="F95" s="59">
        <v>0</v>
      </c>
      <c r="G95" s="60">
        <f t="shared" ref="G95:G106" si="61">E95*F95</f>
        <v>0</v>
      </c>
      <c r="H95" s="57">
        <f t="shared" si="51"/>
        <v>954</v>
      </c>
      <c r="I95" s="131">
        <f t="shared" si="56"/>
        <v>38955</v>
      </c>
      <c r="J95" s="122">
        <f>IF((I95-H$105+(H$105))+K95&gt;$H$149,$H$149-K95,(I95-H$105+(H$105)))</f>
        <v>38955</v>
      </c>
      <c r="K95" s="122">
        <f t="shared" si="52"/>
        <v>7700</v>
      </c>
      <c r="L95" s="122">
        <f t="shared" ref="L95:L106" si="62">J95+K95</f>
        <v>46655</v>
      </c>
      <c r="M95" s="122">
        <f t="shared" ref="M95:M106" si="63">J95*M$9</f>
        <v>37007.25</v>
      </c>
      <c r="N95" s="122">
        <f t="shared" ref="N95:N106" si="64">K95*M$9</f>
        <v>7315</v>
      </c>
      <c r="O95" s="122">
        <f t="shared" ref="O95:O106" si="65">M95+N95</f>
        <v>44322.25</v>
      </c>
      <c r="P95" s="104">
        <f t="shared" ref="P95:P106" si="66">J95*$P$9</f>
        <v>35059.5</v>
      </c>
      <c r="Q95" s="122">
        <f t="shared" ref="Q95:Q106" si="67">K95*P$9</f>
        <v>6930</v>
      </c>
      <c r="R95" s="122">
        <f t="shared" ref="R95:R106" si="68">P95+Q95</f>
        <v>41989.5</v>
      </c>
      <c r="S95" s="122">
        <f t="shared" ref="S95:S105" si="69">J95*S$9</f>
        <v>31164</v>
      </c>
      <c r="T95" s="122">
        <f t="shared" ref="T95:T106" si="70">K95*S$9</f>
        <v>6160</v>
      </c>
      <c r="U95" s="122">
        <f t="shared" ref="U95:U105" si="71">S95+T95</f>
        <v>37324</v>
      </c>
      <c r="V95" s="122">
        <f t="shared" ref="V95:V106" si="72">J95*V$9</f>
        <v>27268.5</v>
      </c>
      <c r="W95" s="122">
        <f t="shared" si="60"/>
        <v>5390</v>
      </c>
      <c r="X95" s="122">
        <f t="shared" ref="X95:X106" si="73">V95+W95</f>
        <v>32658.5</v>
      </c>
      <c r="Y95" s="122">
        <f t="shared" ref="Y95:Y106" si="74">J95*Y$9</f>
        <v>23373</v>
      </c>
      <c r="Z95" s="122">
        <f t="shared" ref="Z95:Z106" si="75">K95*Y$9</f>
        <v>4620</v>
      </c>
      <c r="AA95" s="52">
        <f t="shared" ref="AA95:AA106" si="76">Y95+Z95</f>
        <v>27993</v>
      </c>
    </row>
    <row r="96" spans="1:27" ht="13.5" customHeight="1">
      <c r="A96" s="118">
        <v>35</v>
      </c>
      <c r="B96" s="216">
        <v>43132</v>
      </c>
      <c r="C96" s="57">
        <v>954</v>
      </c>
      <c r="D96" s="310">
        <v>1</v>
      </c>
      <c r="E96" s="60">
        <f t="shared" si="44"/>
        <v>954</v>
      </c>
      <c r="F96" s="59">
        <v>0</v>
      </c>
      <c r="G96" s="60">
        <f t="shared" si="61"/>
        <v>0</v>
      </c>
      <c r="H96" s="57">
        <f t="shared" si="51"/>
        <v>954</v>
      </c>
      <c r="I96" s="132">
        <f t="shared" si="56"/>
        <v>38001</v>
      </c>
      <c r="J96" s="102">
        <f>IF((I96-H$105+(H$105/12*11))+K96&gt;$H$149,$H$149-K96,(I96-H$105+(H$105/12*11)))</f>
        <v>37921.5</v>
      </c>
      <c r="K96" s="102">
        <f t="shared" si="52"/>
        <v>7700</v>
      </c>
      <c r="L96" s="103">
        <f t="shared" si="62"/>
        <v>45621.5</v>
      </c>
      <c r="M96" s="102">
        <f t="shared" si="63"/>
        <v>36025.424999999996</v>
      </c>
      <c r="N96" s="102">
        <f t="shared" si="64"/>
        <v>7315</v>
      </c>
      <c r="O96" s="102">
        <f t="shared" si="65"/>
        <v>43340.424999999996</v>
      </c>
      <c r="P96" s="102">
        <f t="shared" si="66"/>
        <v>34129.35</v>
      </c>
      <c r="Q96" s="102">
        <f t="shared" si="67"/>
        <v>6930</v>
      </c>
      <c r="R96" s="102">
        <f t="shared" si="68"/>
        <v>41059.35</v>
      </c>
      <c r="S96" s="102">
        <f t="shared" si="69"/>
        <v>30337.200000000001</v>
      </c>
      <c r="T96" s="102">
        <f t="shared" si="70"/>
        <v>6160</v>
      </c>
      <c r="U96" s="102">
        <f t="shared" si="71"/>
        <v>36497.199999999997</v>
      </c>
      <c r="V96" s="102">
        <f t="shared" si="72"/>
        <v>26545.05</v>
      </c>
      <c r="W96" s="102">
        <f t="shared" si="60"/>
        <v>5390</v>
      </c>
      <c r="X96" s="102">
        <f t="shared" si="73"/>
        <v>31935.05</v>
      </c>
      <c r="Y96" s="102">
        <f t="shared" si="74"/>
        <v>22752.899999999998</v>
      </c>
      <c r="Z96" s="102">
        <f t="shared" si="75"/>
        <v>4620</v>
      </c>
      <c r="AA96" s="66">
        <f t="shared" si="76"/>
        <v>27372.899999999998</v>
      </c>
    </row>
    <row r="97" spans="1:27" ht="13.5" customHeight="1">
      <c r="A97" s="118">
        <v>34</v>
      </c>
      <c r="B97" s="217">
        <v>43160</v>
      </c>
      <c r="C97" s="57">
        <v>954</v>
      </c>
      <c r="D97" s="310">
        <v>1</v>
      </c>
      <c r="E97" s="60">
        <f t="shared" si="44"/>
        <v>954</v>
      </c>
      <c r="F97" s="59">
        <v>0</v>
      </c>
      <c r="G97" s="60">
        <f t="shared" si="61"/>
        <v>0</v>
      </c>
      <c r="H97" s="57">
        <f t="shared" si="51"/>
        <v>954</v>
      </c>
      <c r="I97" s="131">
        <f t="shared" si="56"/>
        <v>37047</v>
      </c>
      <c r="J97" s="122">
        <f>IF((I97-H$105+(H$105/12*10))+K97&gt;$H$149,$H$149-K97,(I97-H$105+(H$105/12*10)))</f>
        <v>36888</v>
      </c>
      <c r="K97" s="122">
        <f t="shared" si="52"/>
        <v>7700</v>
      </c>
      <c r="L97" s="122">
        <f t="shared" si="62"/>
        <v>44588</v>
      </c>
      <c r="M97" s="122">
        <f t="shared" si="63"/>
        <v>35043.599999999999</v>
      </c>
      <c r="N97" s="122">
        <f t="shared" si="64"/>
        <v>7315</v>
      </c>
      <c r="O97" s="122">
        <f t="shared" si="65"/>
        <v>42358.6</v>
      </c>
      <c r="P97" s="104">
        <f t="shared" si="66"/>
        <v>33199.200000000004</v>
      </c>
      <c r="Q97" s="122">
        <f t="shared" si="67"/>
        <v>6930</v>
      </c>
      <c r="R97" s="122">
        <f t="shared" si="68"/>
        <v>40129.200000000004</v>
      </c>
      <c r="S97" s="122">
        <f t="shared" si="69"/>
        <v>29510.400000000001</v>
      </c>
      <c r="T97" s="122">
        <f t="shared" si="70"/>
        <v>6160</v>
      </c>
      <c r="U97" s="122">
        <f t="shared" si="71"/>
        <v>35670.400000000001</v>
      </c>
      <c r="V97" s="122">
        <f t="shared" si="72"/>
        <v>25821.599999999999</v>
      </c>
      <c r="W97" s="122">
        <f t="shared" si="60"/>
        <v>5390</v>
      </c>
      <c r="X97" s="122">
        <f t="shared" si="73"/>
        <v>31211.599999999999</v>
      </c>
      <c r="Y97" s="122">
        <f t="shared" si="74"/>
        <v>22132.799999999999</v>
      </c>
      <c r="Z97" s="122">
        <f t="shared" si="75"/>
        <v>4620</v>
      </c>
      <c r="AA97" s="52">
        <f t="shared" si="76"/>
        <v>26752.799999999999</v>
      </c>
    </row>
    <row r="98" spans="1:27" ht="13.5" customHeight="1">
      <c r="A98" s="118">
        <v>33</v>
      </c>
      <c r="B98" s="216">
        <v>43191</v>
      </c>
      <c r="C98" s="57">
        <v>954</v>
      </c>
      <c r="D98" s="310">
        <v>1</v>
      </c>
      <c r="E98" s="60">
        <f t="shared" si="44"/>
        <v>954</v>
      </c>
      <c r="F98" s="59">
        <v>0</v>
      </c>
      <c r="G98" s="60">
        <f t="shared" si="61"/>
        <v>0</v>
      </c>
      <c r="H98" s="57">
        <f t="shared" si="51"/>
        <v>954</v>
      </c>
      <c r="I98" s="132">
        <f t="shared" si="56"/>
        <v>36093</v>
      </c>
      <c r="J98" s="102">
        <f>IF((I98-H$105+(H$105/12*9))+K98&gt;$H$149,$H$149-K98,(I98-H$105+(H$105/12*9)))</f>
        <v>35854.5</v>
      </c>
      <c r="K98" s="102">
        <f t="shared" si="52"/>
        <v>7700</v>
      </c>
      <c r="L98" s="103">
        <f t="shared" si="62"/>
        <v>43554.5</v>
      </c>
      <c r="M98" s="102">
        <f t="shared" si="63"/>
        <v>34061.775000000001</v>
      </c>
      <c r="N98" s="102">
        <f t="shared" si="64"/>
        <v>7315</v>
      </c>
      <c r="O98" s="102">
        <f t="shared" si="65"/>
        <v>41376.775000000001</v>
      </c>
      <c r="P98" s="102">
        <f t="shared" si="66"/>
        <v>32269.05</v>
      </c>
      <c r="Q98" s="102">
        <f t="shared" si="67"/>
        <v>6930</v>
      </c>
      <c r="R98" s="102">
        <f t="shared" si="68"/>
        <v>39199.050000000003</v>
      </c>
      <c r="S98" s="102">
        <f t="shared" si="69"/>
        <v>28683.600000000002</v>
      </c>
      <c r="T98" s="102">
        <f t="shared" si="70"/>
        <v>6160</v>
      </c>
      <c r="U98" s="102">
        <f t="shared" si="71"/>
        <v>34843.600000000006</v>
      </c>
      <c r="V98" s="102">
        <f t="shared" si="72"/>
        <v>25098.149999999998</v>
      </c>
      <c r="W98" s="102">
        <f t="shared" si="60"/>
        <v>5390</v>
      </c>
      <c r="X98" s="102">
        <f t="shared" si="73"/>
        <v>30488.149999999998</v>
      </c>
      <c r="Y98" s="102">
        <f t="shared" si="74"/>
        <v>21512.7</v>
      </c>
      <c r="Z98" s="102">
        <f t="shared" si="75"/>
        <v>4620</v>
      </c>
      <c r="AA98" s="66">
        <f t="shared" si="76"/>
        <v>26132.7</v>
      </c>
    </row>
    <row r="99" spans="1:27" ht="13.5" customHeight="1">
      <c r="A99" s="118">
        <v>32</v>
      </c>
      <c r="B99" s="217">
        <v>43221</v>
      </c>
      <c r="C99" s="57">
        <v>954</v>
      </c>
      <c r="D99" s="310">
        <v>1</v>
      </c>
      <c r="E99" s="60">
        <f t="shared" si="44"/>
        <v>954</v>
      </c>
      <c r="F99" s="59">
        <v>0</v>
      </c>
      <c r="G99" s="60">
        <f t="shared" si="61"/>
        <v>0</v>
      </c>
      <c r="H99" s="57">
        <f t="shared" si="51"/>
        <v>954</v>
      </c>
      <c r="I99" s="131">
        <f t="shared" si="56"/>
        <v>35139</v>
      </c>
      <c r="J99" s="122">
        <f>IF((I99-H$105+(H$105/12*8))+K99&gt;$H$149,$H$149-K99,(I99-H$105+(H$105/12*8)))</f>
        <v>34821</v>
      </c>
      <c r="K99" s="122">
        <f t="shared" si="52"/>
        <v>7700</v>
      </c>
      <c r="L99" s="122">
        <f t="shared" si="62"/>
        <v>42521</v>
      </c>
      <c r="M99" s="122">
        <f t="shared" si="63"/>
        <v>33079.949999999997</v>
      </c>
      <c r="N99" s="122">
        <f t="shared" si="64"/>
        <v>7315</v>
      </c>
      <c r="O99" s="122">
        <f t="shared" si="65"/>
        <v>40394.949999999997</v>
      </c>
      <c r="P99" s="104">
        <f t="shared" si="66"/>
        <v>31338.9</v>
      </c>
      <c r="Q99" s="122">
        <f t="shared" si="67"/>
        <v>6930</v>
      </c>
      <c r="R99" s="122">
        <f t="shared" si="68"/>
        <v>38268.9</v>
      </c>
      <c r="S99" s="122">
        <f t="shared" si="69"/>
        <v>27856.800000000003</v>
      </c>
      <c r="T99" s="122">
        <f t="shared" si="70"/>
        <v>6160</v>
      </c>
      <c r="U99" s="122">
        <f t="shared" si="71"/>
        <v>34016.800000000003</v>
      </c>
      <c r="V99" s="122">
        <f t="shared" si="72"/>
        <v>24374.699999999997</v>
      </c>
      <c r="W99" s="122">
        <f t="shared" si="60"/>
        <v>5390</v>
      </c>
      <c r="X99" s="122">
        <f t="shared" si="73"/>
        <v>29764.699999999997</v>
      </c>
      <c r="Y99" s="122">
        <f t="shared" si="74"/>
        <v>20892.599999999999</v>
      </c>
      <c r="Z99" s="122">
        <f t="shared" si="75"/>
        <v>4620</v>
      </c>
      <c r="AA99" s="52">
        <f t="shared" si="76"/>
        <v>25512.6</v>
      </c>
    </row>
    <row r="100" spans="1:27" ht="13.5" customHeight="1">
      <c r="A100" s="118">
        <v>31</v>
      </c>
      <c r="B100" s="216">
        <v>43252</v>
      </c>
      <c r="C100" s="57">
        <v>954</v>
      </c>
      <c r="D100" s="310">
        <v>1</v>
      </c>
      <c r="E100" s="60">
        <f t="shared" si="44"/>
        <v>954</v>
      </c>
      <c r="F100" s="59">
        <v>0</v>
      </c>
      <c r="G100" s="60">
        <f t="shared" si="61"/>
        <v>0</v>
      </c>
      <c r="H100" s="57">
        <f t="shared" si="51"/>
        <v>954</v>
      </c>
      <c r="I100" s="132">
        <f t="shared" si="56"/>
        <v>34185</v>
      </c>
      <c r="J100" s="102">
        <f>IF((I100-H$105+(H$105/12*7))+K100&gt;$H$149,$H$149-K100,(I100-H$105+(H$105/12*7)))</f>
        <v>33787.5</v>
      </c>
      <c r="K100" s="102">
        <f t="shared" si="52"/>
        <v>7700</v>
      </c>
      <c r="L100" s="103">
        <f t="shared" si="62"/>
        <v>41487.5</v>
      </c>
      <c r="M100" s="102">
        <f t="shared" si="63"/>
        <v>32098.125</v>
      </c>
      <c r="N100" s="102">
        <f t="shared" si="64"/>
        <v>7315</v>
      </c>
      <c r="O100" s="102">
        <f t="shared" si="65"/>
        <v>39413.125</v>
      </c>
      <c r="P100" s="102">
        <f t="shared" si="66"/>
        <v>30408.75</v>
      </c>
      <c r="Q100" s="102">
        <f t="shared" si="67"/>
        <v>6930</v>
      </c>
      <c r="R100" s="102">
        <f t="shared" si="68"/>
        <v>37338.75</v>
      </c>
      <c r="S100" s="102">
        <f t="shared" si="69"/>
        <v>27030</v>
      </c>
      <c r="T100" s="102">
        <f t="shared" si="70"/>
        <v>6160</v>
      </c>
      <c r="U100" s="102">
        <f t="shared" si="71"/>
        <v>33190</v>
      </c>
      <c r="V100" s="102">
        <f t="shared" si="72"/>
        <v>23651.25</v>
      </c>
      <c r="W100" s="102">
        <f t="shared" si="60"/>
        <v>5390</v>
      </c>
      <c r="X100" s="102">
        <f t="shared" si="73"/>
        <v>29041.25</v>
      </c>
      <c r="Y100" s="102">
        <f t="shared" si="74"/>
        <v>20272.5</v>
      </c>
      <c r="Z100" s="102">
        <f t="shared" si="75"/>
        <v>4620</v>
      </c>
      <c r="AA100" s="66">
        <f t="shared" si="76"/>
        <v>24892.5</v>
      </c>
    </row>
    <row r="101" spans="1:27" ht="13.5" customHeight="1">
      <c r="A101" s="118">
        <v>30</v>
      </c>
      <c r="B101" s="217">
        <v>43282</v>
      </c>
      <c r="C101" s="57">
        <v>954</v>
      </c>
      <c r="D101" s="310">
        <v>1</v>
      </c>
      <c r="E101" s="60">
        <f t="shared" si="44"/>
        <v>954</v>
      </c>
      <c r="F101" s="59">
        <v>0</v>
      </c>
      <c r="G101" s="60">
        <f t="shared" si="61"/>
        <v>0</v>
      </c>
      <c r="H101" s="57">
        <f t="shared" si="51"/>
        <v>954</v>
      </c>
      <c r="I101" s="131">
        <f t="shared" si="56"/>
        <v>33231</v>
      </c>
      <c r="J101" s="122">
        <f>IF((I101-H$105+(H$105/12*6))+K101&gt;$H$149,$H$149-K101,(I101-H$105+(H$105/12*6)))</f>
        <v>32754</v>
      </c>
      <c r="K101" s="122">
        <f t="shared" si="52"/>
        <v>7700</v>
      </c>
      <c r="L101" s="122">
        <f t="shared" si="62"/>
        <v>40454</v>
      </c>
      <c r="M101" s="122">
        <f t="shared" si="63"/>
        <v>31116.3</v>
      </c>
      <c r="N101" s="122">
        <f t="shared" si="64"/>
        <v>7315</v>
      </c>
      <c r="O101" s="122">
        <f t="shared" si="65"/>
        <v>38431.300000000003</v>
      </c>
      <c r="P101" s="104">
        <f t="shared" si="66"/>
        <v>29478.600000000002</v>
      </c>
      <c r="Q101" s="122">
        <f t="shared" si="67"/>
        <v>6930</v>
      </c>
      <c r="R101" s="122">
        <f t="shared" si="68"/>
        <v>36408.600000000006</v>
      </c>
      <c r="S101" s="122">
        <f t="shared" si="69"/>
        <v>26203.200000000001</v>
      </c>
      <c r="T101" s="122">
        <f t="shared" si="70"/>
        <v>6160</v>
      </c>
      <c r="U101" s="122">
        <f t="shared" si="71"/>
        <v>32363.200000000001</v>
      </c>
      <c r="V101" s="122">
        <f t="shared" si="72"/>
        <v>22927.8</v>
      </c>
      <c r="W101" s="122">
        <f t="shared" si="60"/>
        <v>5390</v>
      </c>
      <c r="X101" s="122">
        <f t="shared" si="73"/>
        <v>28317.8</v>
      </c>
      <c r="Y101" s="122">
        <f t="shared" si="74"/>
        <v>19652.399999999998</v>
      </c>
      <c r="Z101" s="122">
        <f t="shared" si="75"/>
        <v>4620</v>
      </c>
      <c r="AA101" s="52">
        <f t="shared" si="76"/>
        <v>24272.399999999998</v>
      </c>
    </row>
    <row r="102" spans="1:27" ht="13.5" customHeight="1">
      <c r="A102" s="118">
        <v>29</v>
      </c>
      <c r="B102" s="216">
        <v>43313</v>
      </c>
      <c r="C102" s="57">
        <v>954</v>
      </c>
      <c r="D102" s="310">
        <v>1</v>
      </c>
      <c r="E102" s="60">
        <f t="shared" si="44"/>
        <v>954</v>
      </c>
      <c r="F102" s="59">
        <v>0</v>
      </c>
      <c r="G102" s="60">
        <f t="shared" si="61"/>
        <v>0</v>
      </c>
      <c r="H102" s="57">
        <f t="shared" si="51"/>
        <v>954</v>
      </c>
      <c r="I102" s="132">
        <f t="shared" si="56"/>
        <v>32277</v>
      </c>
      <c r="J102" s="102">
        <f>IF((I102-H$105+(H$105/12*5))+K102&gt;$H$149,$H$149-K102,(I102-H$105+(H$105/12*5)))</f>
        <v>31720.5</v>
      </c>
      <c r="K102" s="102">
        <f t="shared" si="52"/>
        <v>7700</v>
      </c>
      <c r="L102" s="103">
        <f t="shared" si="62"/>
        <v>39420.5</v>
      </c>
      <c r="M102" s="102">
        <f t="shared" si="63"/>
        <v>30134.474999999999</v>
      </c>
      <c r="N102" s="102">
        <f t="shared" si="64"/>
        <v>7315</v>
      </c>
      <c r="O102" s="102">
        <f t="shared" si="65"/>
        <v>37449.474999999999</v>
      </c>
      <c r="P102" s="102">
        <f t="shared" si="66"/>
        <v>28548.45</v>
      </c>
      <c r="Q102" s="102">
        <f t="shared" si="67"/>
        <v>6930</v>
      </c>
      <c r="R102" s="102">
        <f t="shared" si="68"/>
        <v>35478.449999999997</v>
      </c>
      <c r="S102" s="102">
        <f t="shared" si="69"/>
        <v>25376.400000000001</v>
      </c>
      <c r="T102" s="102">
        <f t="shared" si="70"/>
        <v>6160</v>
      </c>
      <c r="U102" s="102">
        <f t="shared" si="71"/>
        <v>31536.400000000001</v>
      </c>
      <c r="V102" s="102">
        <f t="shared" si="72"/>
        <v>22204.35</v>
      </c>
      <c r="W102" s="102">
        <f t="shared" si="60"/>
        <v>5390</v>
      </c>
      <c r="X102" s="102">
        <f t="shared" si="73"/>
        <v>27594.35</v>
      </c>
      <c r="Y102" s="102">
        <f t="shared" si="74"/>
        <v>19032.3</v>
      </c>
      <c r="Z102" s="102">
        <f t="shared" si="75"/>
        <v>4620</v>
      </c>
      <c r="AA102" s="66">
        <f t="shared" si="76"/>
        <v>23652.3</v>
      </c>
    </row>
    <row r="103" spans="1:27" ht="13.5" customHeight="1">
      <c r="A103" s="118">
        <v>28</v>
      </c>
      <c r="B103" s="216">
        <v>43344</v>
      </c>
      <c r="C103" s="57">
        <v>954</v>
      </c>
      <c r="D103" s="310">
        <v>1</v>
      </c>
      <c r="E103" s="60">
        <f t="shared" si="44"/>
        <v>954</v>
      </c>
      <c r="F103" s="59">
        <v>0</v>
      </c>
      <c r="G103" s="60">
        <f t="shared" si="61"/>
        <v>0</v>
      </c>
      <c r="H103" s="57">
        <f t="shared" si="51"/>
        <v>954</v>
      </c>
      <c r="I103" s="131">
        <f t="shared" si="56"/>
        <v>31323</v>
      </c>
      <c r="J103" s="122">
        <f>IF((I103-H$105+(H$105/12*4))+K103&gt;$H$149,$H$149-K103,(I103-H$105+(H$105/12*4)))</f>
        <v>30687</v>
      </c>
      <c r="K103" s="122">
        <f t="shared" si="52"/>
        <v>7700</v>
      </c>
      <c r="L103" s="122">
        <f t="shared" si="62"/>
        <v>38387</v>
      </c>
      <c r="M103" s="122">
        <f t="shared" si="63"/>
        <v>29152.649999999998</v>
      </c>
      <c r="N103" s="122">
        <f t="shared" si="64"/>
        <v>7315</v>
      </c>
      <c r="O103" s="122">
        <f t="shared" si="65"/>
        <v>36467.649999999994</v>
      </c>
      <c r="P103" s="104">
        <f t="shared" si="66"/>
        <v>27618.3</v>
      </c>
      <c r="Q103" s="122">
        <f t="shared" si="67"/>
        <v>6930</v>
      </c>
      <c r="R103" s="122">
        <f t="shared" si="68"/>
        <v>34548.300000000003</v>
      </c>
      <c r="S103" s="122">
        <f t="shared" si="69"/>
        <v>24549.600000000002</v>
      </c>
      <c r="T103" s="122">
        <f t="shared" si="70"/>
        <v>6160</v>
      </c>
      <c r="U103" s="122">
        <f t="shared" si="71"/>
        <v>30709.600000000002</v>
      </c>
      <c r="V103" s="122">
        <f t="shared" si="72"/>
        <v>21480.899999999998</v>
      </c>
      <c r="W103" s="122">
        <f t="shared" si="60"/>
        <v>5390</v>
      </c>
      <c r="X103" s="122">
        <f t="shared" si="73"/>
        <v>26870.899999999998</v>
      </c>
      <c r="Y103" s="122">
        <f t="shared" si="74"/>
        <v>18412.2</v>
      </c>
      <c r="Z103" s="122">
        <f t="shared" si="75"/>
        <v>4620</v>
      </c>
      <c r="AA103" s="52">
        <f t="shared" si="76"/>
        <v>23032.2</v>
      </c>
    </row>
    <row r="104" spans="1:27" ht="13.5" customHeight="1">
      <c r="A104" s="118">
        <v>27</v>
      </c>
      <c r="B104" s="217">
        <v>43374</v>
      </c>
      <c r="C104" s="57">
        <v>954</v>
      </c>
      <c r="D104" s="310">
        <v>1</v>
      </c>
      <c r="E104" s="60">
        <f t="shared" si="44"/>
        <v>954</v>
      </c>
      <c r="F104" s="59">
        <v>0</v>
      </c>
      <c r="G104" s="60">
        <f t="shared" si="61"/>
        <v>0</v>
      </c>
      <c r="H104" s="57">
        <f t="shared" si="51"/>
        <v>954</v>
      </c>
      <c r="I104" s="132">
        <f t="shared" si="56"/>
        <v>30369</v>
      </c>
      <c r="J104" s="102">
        <f>IF((I104-H$105+(H$105/12*3))+K104&gt;$H$149,$H$149-K104,(I104-H$105+(H$105/12*3)))</f>
        <v>29653.5</v>
      </c>
      <c r="K104" s="102">
        <f t="shared" si="52"/>
        <v>7700</v>
      </c>
      <c r="L104" s="103">
        <f t="shared" si="62"/>
        <v>37353.5</v>
      </c>
      <c r="M104" s="102">
        <f t="shared" si="63"/>
        <v>28170.824999999997</v>
      </c>
      <c r="N104" s="102">
        <f t="shared" si="64"/>
        <v>7315</v>
      </c>
      <c r="O104" s="102">
        <f t="shared" si="65"/>
        <v>35485.824999999997</v>
      </c>
      <c r="P104" s="102">
        <f t="shared" si="66"/>
        <v>26688.15</v>
      </c>
      <c r="Q104" s="102">
        <f t="shared" si="67"/>
        <v>6930</v>
      </c>
      <c r="R104" s="102">
        <f t="shared" si="68"/>
        <v>33618.15</v>
      </c>
      <c r="S104" s="102">
        <f t="shared" si="69"/>
        <v>23722.800000000003</v>
      </c>
      <c r="T104" s="102">
        <f t="shared" si="70"/>
        <v>6160</v>
      </c>
      <c r="U104" s="102">
        <f t="shared" si="71"/>
        <v>29882.800000000003</v>
      </c>
      <c r="V104" s="102">
        <f t="shared" si="72"/>
        <v>20757.449999999997</v>
      </c>
      <c r="W104" s="102">
        <f t="shared" si="60"/>
        <v>5390</v>
      </c>
      <c r="X104" s="102">
        <f t="shared" si="73"/>
        <v>26147.449999999997</v>
      </c>
      <c r="Y104" s="102">
        <f t="shared" si="74"/>
        <v>17792.099999999999</v>
      </c>
      <c r="Z104" s="102">
        <f t="shared" si="75"/>
        <v>4620</v>
      </c>
      <c r="AA104" s="66">
        <f t="shared" si="76"/>
        <v>22412.1</v>
      </c>
    </row>
    <row r="105" spans="1:27" ht="13.5" customHeight="1">
      <c r="A105" s="118">
        <v>26</v>
      </c>
      <c r="B105" s="216">
        <v>43405</v>
      </c>
      <c r="C105" s="174">
        <v>954</v>
      </c>
      <c r="D105" s="310">
        <v>1</v>
      </c>
      <c r="E105" s="60">
        <f t="shared" si="44"/>
        <v>954</v>
      </c>
      <c r="F105" s="59">
        <v>0</v>
      </c>
      <c r="G105" s="60">
        <f t="shared" si="61"/>
        <v>0</v>
      </c>
      <c r="H105" s="57">
        <f t="shared" si="51"/>
        <v>954</v>
      </c>
      <c r="I105" s="131">
        <f t="shared" si="56"/>
        <v>29415</v>
      </c>
      <c r="J105" s="122">
        <f>IF((I105-H$105+(H$105/12*2))+K105&gt;$H$149,$H$149-K105,(I105-H$105+(H$105/12*2)))</f>
        <v>28620</v>
      </c>
      <c r="K105" s="122">
        <f t="shared" si="52"/>
        <v>7700</v>
      </c>
      <c r="L105" s="122">
        <f t="shared" si="62"/>
        <v>36320</v>
      </c>
      <c r="M105" s="122">
        <f t="shared" si="63"/>
        <v>27189</v>
      </c>
      <c r="N105" s="122">
        <f t="shared" si="64"/>
        <v>7315</v>
      </c>
      <c r="O105" s="122">
        <f t="shared" si="65"/>
        <v>34504</v>
      </c>
      <c r="P105" s="104">
        <f t="shared" si="66"/>
        <v>25758</v>
      </c>
      <c r="Q105" s="122">
        <f t="shared" si="67"/>
        <v>6930</v>
      </c>
      <c r="R105" s="122">
        <f t="shared" si="68"/>
        <v>32688</v>
      </c>
      <c r="S105" s="122">
        <f t="shared" si="69"/>
        <v>22896</v>
      </c>
      <c r="T105" s="122">
        <f t="shared" si="70"/>
        <v>6160</v>
      </c>
      <c r="U105" s="122">
        <f t="shared" si="71"/>
        <v>29056</v>
      </c>
      <c r="V105" s="122">
        <f t="shared" si="72"/>
        <v>20034</v>
      </c>
      <c r="W105" s="122">
        <f t="shared" si="60"/>
        <v>5390</v>
      </c>
      <c r="X105" s="122">
        <f t="shared" si="73"/>
        <v>25424</v>
      </c>
      <c r="Y105" s="122">
        <f t="shared" si="74"/>
        <v>17172</v>
      </c>
      <c r="Z105" s="122">
        <f t="shared" si="75"/>
        <v>4620</v>
      </c>
      <c r="AA105" s="52">
        <f t="shared" si="76"/>
        <v>21792</v>
      </c>
    </row>
    <row r="106" spans="1:27" ht="13.5" customHeight="1">
      <c r="A106" s="118">
        <v>25</v>
      </c>
      <c r="B106" s="217">
        <v>43435</v>
      </c>
      <c r="C106" s="57">
        <f>954*2</f>
        <v>1908</v>
      </c>
      <c r="D106" s="310">
        <v>1</v>
      </c>
      <c r="E106" s="60">
        <f t="shared" si="44"/>
        <v>1908</v>
      </c>
      <c r="F106" s="59">
        <v>0</v>
      </c>
      <c r="G106" s="60">
        <f t="shared" si="61"/>
        <v>0</v>
      </c>
      <c r="H106" s="57">
        <f t="shared" si="51"/>
        <v>1908</v>
      </c>
      <c r="I106" s="132">
        <f t="shared" si="56"/>
        <v>28461</v>
      </c>
      <c r="J106" s="102">
        <f>IF((I106-H$105+(H$105/12*1))+K106&gt;$H$149,$H$149-K106,(I106-H$105+(H$105/12*1)))</f>
        <v>27586.5</v>
      </c>
      <c r="K106" s="102">
        <f t="shared" si="52"/>
        <v>7700</v>
      </c>
      <c r="L106" s="103">
        <f t="shared" si="62"/>
        <v>35286.5</v>
      </c>
      <c r="M106" s="102">
        <f t="shared" si="63"/>
        <v>26207.174999999999</v>
      </c>
      <c r="N106" s="102">
        <f t="shared" si="64"/>
        <v>7315</v>
      </c>
      <c r="O106" s="102">
        <f t="shared" si="65"/>
        <v>33522.175000000003</v>
      </c>
      <c r="P106" s="102">
        <f t="shared" si="66"/>
        <v>24827.850000000002</v>
      </c>
      <c r="Q106" s="102">
        <f t="shared" si="67"/>
        <v>6930</v>
      </c>
      <c r="R106" s="102">
        <f t="shared" si="68"/>
        <v>31757.850000000002</v>
      </c>
      <c r="S106" s="102">
        <f>J106*S$9</f>
        <v>22069.200000000001</v>
      </c>
      <c r="T106" s="102">
        <f t="shared" si="70"/>
        <v>6160</v>
      </c>
      <c r="U106" s="102">
        <f>S106+T106</f>
        <v>28229.200000000001</v>
      </c>
      <c r="V106" s="102">
        <f t="shared" si="72"/>
        <v>19310.55</v>
      </c>
      <c r="W106" s="102">
        <f t="shared" ref="W106" si="77">K106*V$9</f>
        <v>5390</v>
      </c>
      <c r="X106" s="102">
        <f t="shared" si="73"/>
        <v>24700.55</v>
      </c>
      <c r="Y106" s="102">
        <f t="shared" si="74"/>
        <v>16551.899999999998</v>
      </c>
      <c r="Z106" s="102">
        <f t="shared" si="75"/>
        <v>4620</v>
      </c>
      <c r="AA106" s="66">
        <f t="shared" si="76"/>
        <v>21171.899999999998</v>
      </c>
    </row>
    <row r="107" spans="1:27" ht="13.5" customHeight="1">
      <c r="A107" s="118">
        <v>24</v>
      </c>
      <c r="B107" s="216">
        <v>43466</v>
      </c>
      <c r="C107" s="174">
        <v>998</v>
      </c>
      <c r="D107" s="311">
        <v>1</v>
      </c>
      <c r="E107" s="70">
        <f t="shared" ref="E107:E118" si="78">C107*D107</f>
        <v>998</v>
      </c>
      <c r="F107" s="59">
        <v>0</v>
      </c>
      <c r="G107" s="70">
        <f t="shared" ref="G107:G118" si="79">E107*F107</f>
        <v>0</v>
      </c>
      <c r="H107" s="68">
        <f t="shared" ref="H107:H130" si="80">E107+G107</f>
        <v>998</v>
      </c>
      <c r="I107" s="131">
        <f t="shared" si="56"/>
        <v>26553</v>
      </c>
      <c r="J107" s="122">
        <f>IF((I107-H$117+(H$117))+K107&gt;H149,H149-K107,(I107-H$117+(H$117)))</f>
        <v>26553</v>
      </c>
      <c r="K107" s="122">
        <f t="shared" ref="K107:K130" si="81">H$148</f>
        <v>7700</v>
      </c>
      <c r="L107" s="122">
        <f t="shared" ref="L107:L118" si="82">J107+K107</f>
        <v>34253</v>
      </c>
      <c r="M107" s="122">
        <f t="shared" ref="M107:M118" si="83">J107*M$9</f>
        <v>25225.35</v>
      </c>
      <c r="N107" s="122">
        <f t="shared" ref="N107:N118" si="84">K107*M$9</f>
        <v>7315</v>
      </c>
      <c r="O107" s="122">
        <f t="shared" ref="O107:O118" si="85">M107+N107</f>
        <v>32540.35</v>
      </c>
      <c r="P107" s="104">
        <f t="shared" ref="P107:P118" si="86">J107*$P$9</f>
        <v>23897.7</v>
      </c>
      <c r="Q107" s="122">
        <f t="shared" ref="Q107:Q118" si="87">K107*P$9</f>
        <v>6930</v>
      </c>
      <c r="R107" s="122">
        <f t="shared" ref="R107:R118" si="88">P107+Q107</f>
        <v>30827.7</v>
      </c>
      <c r="S107" s="122">
        <f>J107*S$9</f>
        <v>21242.400000000001</v>
      </c>
      <c r="T107" s="122">
        <f t="shared" ref="T107:T118" si="89">K107*S$9</f>
        <v>6160</v>
      </c>
      <c r="U107" s="122">
        <f>S107+T107</f>
        <v>27402.400000000001</v>
      </c>
      <c r="V107" s="122">
        <f t="shared" ref="V107:V118" si="90">J107*V$9</f>
        <v>18587.099999999999</v>
      </c>
      <c r="W107" s="122">
        <f t="shared" si="60"/>
        <v>5390</v>
      </c>
      <c r="X107" s="122">
        <f t="shared" ref="X107:X118" si="91">V107+W107</f>
        <v>23977.1</v>
      </c>
      <c r="Y107" s="122">
        <f t="shared" si="54"/>
        <v>15931.8</v>
      </c>
      <c r="Z107" s="122">
        <f t="shared" si="55"/>
        <v>4620</v>
      </c>
      <c r="AA107" s="52">
        <f t="shared" si="46"/>
        <v>20551.8</v>
      </c>
    </row>
    <row r="108" spans="1:27" ht="13.5" customHeight="1">
      <c r="A108" s="118">
        <v>23</v>
      </c>
      <c r="B108" s="217">
        <v>43497</v>
      </c>
      <c r="C108" s="174">
        <v>998</v>
      </c>
      <c r="D108" s="310">
        <v>1</v>
      </c>
      <c r="E108" s="60">
        <f t="shared" si="78"/>
        <v>998</v>
      </c>
      <c r="F108" s="59">
        <v>0</v>
      </c>
      <c r="G108" s="60">
        <f t="shared" si="79"/>
        <v>0</v>
      </c>
      <c r="H108" s="57">
        <f t="shared" si="80"/>
        <v>998</v>
      </c>
      <c r="I108" s="132">
        <f t="shared" si="56"/>
        <v>25555</v>
      </c>
      <c r="J108" s="102">
        <f>IF((I108-H$117+(H$117/12*11))+K108&gt;H149,H149-K108,(I108-H$117+(H$117/12*11)))</f>
        <v>25471.833333333332</v>
      </c>
      <c r="K108" s="102">
        <f t="shared" si="81"/>
        <v>7700</v>
      </c>
      <c r="L108" s="103">
        <f t="shared" si="82"/>
        <v>33171.833333333328</v>
      </c>
      <c r="M108" s="102">
        <f t="shared" si="83"/>
        <v>24198.241666666665</v>
      </c>
      <c r="N108" s="102">
        <f t="shared" si="84"/>
        <v>7315</v>
      </c>
      <c r="O108" s="102">
        <f t="shared" si="85"/>
        <v>31513.241666666665</v>
      </c>
      <c r="P108" s="102">
        <f t="shared" si="86"/>
        <v>22924.649999999998</v>
      </c>
      <c r="Q108" s="102">
        <f t="shared" si="87"/>
        <v>6930</v>
      </c>
      <c r="R108" s="102">
        <f t="shared" si="88"/>
        <v>29854.649999999998</v>
      </c>
      <c r="S108" s="102">
        <f t="shared" ref="S108:S118" si="92">J108*S$9</f>
        <v>20377.466666666667</v>
      </c>
      <c r="T108" s="102">
        <f t="shared" si="89"/>
        <v>6160</v>
      </c>
      <c r="U108" s="102">
        <f t="shared" ref="U108:U118" si="93">S108+T108</f>
        <v>26537.466666666667</v>
      </c>
      <c r="V108" s="102">
        <f t="shared" si="90"/>
        <v>17830.283333333333</v>
      </c>
      <c r="W108" s="102">
        <f t="shared" si="60"/>
        <v>5390</v>
      </c>
      <c r="X108" s="102">
        <f t="shared" si="91"/>
        <v>23220.283333333333</v>
      </c>
      <c r="Y108" s="102">
        <f t="shared" si="54"/>
        <v>15283.099999999999</v>
      </c>
      <c r="Z108" s="102">
        <f t="shared" si="55"/>
        <v>4620</v>
      </c>
      <c r="AA108" s="66">
        <f t="shared" si="46"/>
        <v>19903.099999999999</v>
      </c>
    </row>
    <row r="109" spans="1:27" ht="13.5" customHeight="1">
      <c r="A109" s="118">
        <v>22</v>
      </c>
      <c r="B109" s="216">
        <v>43525</v>
      </c>
      <c r="C109" s="174">
        <v>998</v>
      </c>
      <c r="D109" s="310">
        <v>1</v>
      </c>
      <c r="E109" s="70">
        <f t="shared" si="78"/>
        <v>998</v>
      </c>
      <c r="F109" s="59">
        <v>0</v>
      </c>
      <c r="G109" s="70">
        <f t="shared" si="79"/>
        <v>0</v>
      </c>
      <c r="H109" s="68">
        <f t="shared" si="80"/>
        <v>998</v>
      </c>
      <c r="I109" s="131">
        <f t="shared" si="56"/>
        <v>24557</v>
      </c>
      <c r="J109" s="122">
        <f>IF((I109-H$117+(H$117/12*10))+K109&gt;H149,H149-K109,(I109-H$117+(H$117/12*10)))</f>
        <v>24390.666666666668</v>
      </c>
      <c r="K109" s="122">
        <f t="shared" si="81"/>
        <v>7700</v>
      </c>
      <c r="L109" s="122">
        <f t="shared" si="82"/>
        <v>32090.666666666668</v>
      </c>
      <c r="M109" s="122">
        <f t="shared" si="83"/>
        <v>23171.133333333335</v>
      </c>
      <c r="N109" s="122">
        <f t="shared" si="84"/>
        <v>7315</v>
      </c>
      <c r="O109" s="122">
        <f t="shared" si="85"/>
        <v>30486.133333333335</v>
      </c>
      <c r="P109" s="104">
        <f t="shared" si="86"/>
        <v>21951.600000000002</v>
      </c>
      <c r="Q109" s="122">
        <f t="shared" si="87"/>
        <v>6930</v>
      </c>
      <c r="R109" s="122">
        <f t="shared" si="88"/>
        <v>28881.600000000002</v>
      </c>
      <c r="S109" s="122">
        <f t="shared" si="92"/>
        <v>19512.533333333336</v>
      </c>
      <c r="T109" s="122">
        <f t="shared" si="89"/>
        <v>6160</v>
      </c>
      <c r="U109" s="122">
        <f t="shared" si="93"/>
        <v>25672.533333333336</v>
      </c>
      <c r="V109" s="122">
        <f t="shared" si="90"/>
        <v>17073.466666666667</v>
      </c>
      <c r="W109" s="122">
        <f t="shared" si="60"/>
        <v>5390</v>
      </c>
      <c r="X109" s="122">
        <f t="shared" si="91"/>
        <v>22463.466666666667</v>
      </c>
      <c r="Y109" s="122">
        <f t="shared" si="54"/>
        <v>14634.4</v>
      </c>
      <c r="Z109" s="122">
        <f t="shared" si="55"/>
        <v>4620</v>
      </c>
      <c r="AA109" s="52">
        <f t="shared" si="46"/>
        <v>19254.400000000001</v>
      </c>
    </row>
    <row r="110" spans="1:27" ht="13.5" customHeight="1">
      <c r="A110" s="118">
        <v>21</v>
      </c>
      <c r="B110" s="217">
        <v>43556</v>
      </c>
      <c r="C110" s="174">
        <v>998</v>
      </c>
      <c r="D110" s="310">
        <v>1</v>
      </c>
      <c r="E110" s="60">
        <f t="shared" si="78"/>
        <v>998</v>
      </c>
      <c r="F110" s="59">
        <v>0</v>
      </c>
      <c r="G110" s="60">
        <f t="shared" si="79"/>
        <v>0</v>
      </c>
      <c r="H110" s="57">
        <f t="shared" si="80"/>
        <v>998</v>
      </c>
      <c r="I110" s="132">
        <f t="shared" si="56"/>
        <v>23559</v>
      </c>
      <c r="J110" s="102">
        <f>IF((I110-H$117+(H$117/12*9))+K110&gt;H149,H149-K110,(I110-H$117+(H$117/12*9)))</f>
        <v>23309.5</v>
      </c>
      <c r="K110" s="102">
        <f t="shared" si="81"/>
        <v>7700</v>
      </c>
      <c r="L110" s="103">
        <f t="shared" si="82"/>
        <v>31009.5</v>
      </c>
      <c r="M110" s="102">
        <f t="shared" si="83"/>
        <v>22144.024999999998</v>
      </c>
      <c r="N110" s="102">
        <f t="shared" si="84"/>
        <v>7315</v>
      </c>
      <c r="O110" s="102">
        <f t="shared" si="85"/>
        <v>29459.024999999998</v>
      </c>
      <c r="P110" s="102">
        <f t="shared" si="86"/>
        <v>20978.55</v>
      </c>
      <c r="Q110" s="102">
        <f t="shared" si="87"/>
        <v>6930</v>
      </c>
      <c r="R110" s="102">
        <f t="shared" si="88"/>
        <v>27908.55</v>
      </c>
      <c r="S110" s="102">
        <f t="shared" si="92"/>
        <v>18647.600000000002</v>
      </c>
      <c r="T110" s="102">
        <f t="shared" si="89"/>
        <v>6160</v>
      </c>
      <c r="U110" s="102">
        <f t="shared" si="93"/>
        <v>24807.600000000002</v>
      </c>
      <c r="V110" s="102">
        <f t="shared" si="90"/>
        <v>16316.65</v>
      </c>
      <c r="W110" s="102">
        <f t="shared" si="60"/>
        <v>5390</v>
      </c>
      <c r="X110" s="102">
        <f t="shared" si="91"/>
        <v>21706.65</v>
      </c>
      <c r="Y110" s="102">
        <f t="shared" si="54"/>
        <v>13985.699999999999</v>
      </c>
      <c r="Z110" s="102">
        <f t="shared" si="55"/>
        <v>4620</v>
      </c>
      <c r="AA110" s="66">
        <f t="shared" si="46"/>
        <v>18605.699999999997</v>
      </c>
    </row>
    <row r="111" spans="1:27" ht="13.5" customHeight="1">
      <c r="A111" s="118">
        <v>20</v>
      </c>
      <c r="B111" s="216">
        <v>43586</v>
      </c>
      <c r="C111" s="174">
        <v>998</v>
      </c>
      <c r="D111" s="310">
        <v>1</v>
      </c>
      <c r="E111" s="70">
        <f t="shared" si="78"/>
        <v>998</v>
      </c>
      <c r="F111" s="59">
        <v>0</v>
      </c>
      <c r="G111" s="70">
        <f t="shared" si="79"/>
        <v>0</v>
      </c>
      <c r="H111" s="68">
        <f t="shared" si="80"/>
        <v>998</v>
      </c>
      <c r="I111" s="131">
        <f t="shared" si="56"/>
        <v>22561</v>
      </c>
      <c r="J111" s="122">
        <f>IF((I111-H$117+(H$117/12*8))+K111&gt;H149,H149-K111,(I111-H$117+(H$117/12*8)))</f>
        <v>22228.333333333332</v>
      </c>
      <c r="K111" s="122">
        <f t="shared" si="81"/>
        <v>7700</v>
      </c>
      <c r="L111" s="122">
        <f t="shared" si="82"/>
        <v>29928.333333333332</v>
      </c>
      <c r="M111" s="122">
        <f t="shared" si="83"/>
        <v>21116.916666666664</v>
      </c>
      <c r="N111" s="122">
        <f t="shared" si="84"/>
        <v>7315</v>
      </c>
      <c r="O111" s="122">
        <f t="shared" si="85"/>
        <v>28431.916666666664</v>
      </c>
      <c r="P111" s="104">
        <f t="shared" si="86"/>
        <v>20005.5</v>
      </c>
      <c r="Q111" s="122">
        <f t="shared" si="87"/>
        <v>6930</v>
      </c>
      <c r="R111" s="122">
        <f t="shared" si="88"/>
        <v>26935.5</v>
      </c>
      <c r="S111" s="122">
        <f t="shared" si="92"/>
        <v>17782.666666666668</v>
      </c>
      <c r="T111" s="122">
        <f t="shared" si="89"/>
        <v>6160</v>
      </c>
      <c r="U111" s="122">
        <f t="shared" si="93"/>
        <v>23942.666666666668</v>
      </c>
      <c r="V111" s="122">
        <f t="shared" si="90"/>
        <v>15559.833333333332</v>
      </c>
      <c r="W111" s="122">
        <f t="shared" si="60"/>
        <v>5390</v>
      </c>
      <c r="X111" s="122">
        <f t="shared" si="91"/>
        <v>20949.833333333332</v>
      </c>
      <c r="Y111" s="122">
        <f t="shared" si="54"/>
        <v>13336.999999999998</v>
      </c>
      <c r="Z111" s="122">
        <f t="shared" si="55"/>
        <v>4620</v>
      </c>
      <c r="AA111" s="52">
        <f t="shared" si="46"/>
        <v>17957</v>
      </c>
    </row>
    <row r="112" spans="1:27" ht="13.5" customHeight="1">
      <c r="A112" s="118">
        <v>19</v>
      </c>
      <c r="B112" s="217">
        <v>43617</v>
      </c>
      <c r="C112" s="174">
        <v>998</v>
      </c>
      <c r="D112" s="310">
        <v>1</v>
      </c>
      <c r="E112" s="60">
        <f t="shared" si="78"/>
        <v>998</v>
      </c>
      <c r="F112" s="59">
        <v>0</v>
      </c>
      <c r="G112" s="60">
        <f t="shared" si="79"/>
        <v>0</v>
      </c>
      <c r="H112" s="57">
        <f t="shared" si="80"/>
        <v>998</v>
      </c>
      <c r="I112" s="132">
        <f t="shared" si="56"/>
        <v>21563</v>
      </c>
      <c r="J112" s="102">
        <f>IF((I112-H$117+(H$117/12*7))+K112&gt;H149,H149-K112,(I112-H$117+(H$117/12*7)))</f>
        <v>21147.166666666668</v>
      </c>
      <c r="K112" s="102">
        <f t="shared" si="81"/>
        <v>7700</v>
      </c>
      <c r="L112" s="103">
        <f t="shared" si="82"/>
        <v>28847.166666666668</v>
      </c>
      <c r="M112" s="102">
        <f t="shared" si="83"/>
        <v>20089.808333333334</v>
      </c>
      <c r="N112" s="102">
        <f t="shared" si="84"/>
        <v>7315</v>
      </c>
      <c r="O112" s="102">
        <f t="shared" si="85"/>
        <v>27404.808333333334</v>
      </c>
      <c r="P112" s="102">
        <f t="shared" si="86"/>
        <v>19032.45</v>
      </c>
      <c r="Q112" s="102">
        <f t="shared" si="87"/>
        <v>6930</v>
      </c>
      <c r="R112" s="102">
        <f t="shared" si="88"/>
        <v>25962.45</v>
      </c>
      <c r="S112" s="102">
        <f t="shared" si="92"/>
        <v>16917.733333333334</v>
      </c>
      <c r="T112" s="102">
        <f t="shared" si="89"/>
        <v>6160</v>
      </c>
      <c r="U112" s="102">
        <f t="shared" si="93"/>
        <v>23077.733333333334</v>
      </c>
      <c r="V112" s="102">
        <f t="shared" si="90"/>
        <v>14803.016666666666</v>
      </c>
      <c r="W112" s="102">
        <f t="shared" si="60"/>
        <v>5390</v>
      </c>
      <c r="X112" s="102">
        <f t="shared" si="91"/>
        <v>20193.016666666666</v>
      </c>
      <c r="Y112" s="102">
        <f t="shared" si="54"/>
        <v>12688.300000000001</v>
      </c>
      <c r="Z112" s="102">
        <f t="shared" si="55"/>
        <v>4620</v>
      </c>
      <c r="AA112" s="66">
        <f t="shared" si="46"/>
        <v>17308.300000000003</v>
      </c>
    </row>
    <row r="113" spans="1:27" ht="13.5" customHeight="1">
      <c r="A113" s="118">
        <v>18</v>
      </c>
      <c r="B113" s="216">
        <v>43647</v>
      </c>
      <c r="C113" s="174">
        <v>998</v>
      </c>
      <c r="D113" s="310">
        <v>1</v>
      </c>
      <c r="E113" s="70">
        <f t="shared" si="78"/>
        <v>998</v>
      </c>
      <c r="F113" s="59">
        <v>0</v>
      </c>
      <c r="G113" s="70">
        <f t="shared" si="79"/>
        <v>0</v>
      </c>
      <c r="H113" s="68">
        <f t="shared" si="80"/>
        <v>998</v>
      </c>
      <c r="I113" s="131">
        <f t="shared" si="56"/>
        <v>20565</v>
      </c>
      <c r="J113" s="122">
        <f>IF((I113-H$117+(H$117/12*6))+K113&gt;H149,H149-K113,(I113-H$117+(H$117/12*6)))</f>
        <v>20066</v>
      </c>
      <c r="K113" s="122">
        <f t="shared" si="81"/>
        <v>7700</v>
      </c>
      <c r="L113" s="122">
        <f t="shared" si="82"/>
        <v>27766</v>
      </c>
      <c r="M113" s="122">
        <f t="shared" si="83"/>
        <v>19062.7</v>
      </c>
      <c r="N113" s="122">
        <f t="shared" si="84"/>
        <v>7315</v>
      </c>
      <c r="O113" s="122">
        <f t="shared" si="85"/>
        <v>26377.7</v>
      </c>
      <c r="P113" s="104">
        <f t="shared" si="86"/>
        <v>18059.400000000001</v>
      </c>
      <c r="Q113" s="122">
        <f t="shared" si="87"/>
        <v>6930</v>
      </c>
      <c r="R113" s="122">
        <f t="shared" si="88"/>
        <v>24989.4</v>
      </c>
      <c r="S113" s="122">
        <f t="shared" si="92"/>
        <v>16052.800000000001</v>
      </c>
      <c r="T113" s="122">
        <f t="shared" si="89"/>
        <v>6160</v>
      </c>
      <c r="U113" s="122">
        <f t="shared" si="93"/>
        <v>22212.800000000003</v>
      </c>
      <c r="V113" s="122">
        <f t="shared" si="90"/>
        <v>14046.199999999999</v>
      </c>
      <c r="W113" s="122">
        <f t="shared" si="60"/>
        <v>5390</v>
      </c>
      <c r="X113" s="122">
        <f t="shared" si="91"/>
        <v>19436.199999999997</v>
      </c>
      <c r="Y113" s="122">
        <f t="shared" si="54"/>
        <v>12039.6</v>
      </c>
      <c r="Z113" s="122">
        <f t="shared" si="55"/>
        <v>4620</v>
      </c>
      <c r="AA113" s="52">
        <f t="shared" si="46"/>
        <v>16659.599999999999</v>
      </c>
    </row>
    <row r="114" spans="1:27" ht="13.5" customHeight="1">
      <c r="A114" s="118">
        <v>17</v>
      </c>
      <c r="B114" s="217">
        <v>43678</v>
      </c>
      <c r="C114" s="174">
        <v>998</v>
      </c>
      <c r="D114" s="310">
        <v>1</v>
      </c>
      <c r="E114" s="60">
        <f t="shared" si="78"/>
        <v>998</v>
      </c>
      <c r="F114" s="59">
        <v>0</v>
      </c>
      <c r="G114" s="60">
        <f t="shared" si="79"/>
        <v>0</v>
      </c>
      <c r="H114" s="57">
        <f t="shared" si="80"/>
        <v>998</v>
      </c>
      <c r="I114" s="132">
        <f t="shared" si="56"/>
        <v>19567</v>
      </c>
      <c r="J114" s="102">
        <f>IF((I114-H$117+(H$117/12*5))+K114&gt;H149,H149-K114,(I114-H$117+(H$117/12*5)))</f>
        <v>18984.833333333332</v>
      </c>
      <c r="K114" s="102">
        <f t="shared" si="81"/>
        <v>7700</v>
      </c>
      <c r="L114" s="103">
        <f t="shared" si="82"/>
        <v>26684.833333333332</v>
      </c>
      <c r="M114" s="102">
        <f t="shared" si="83"/>
        <v>18035.591666666664</v>
      </c>
      <c r="N114" s="102">
        <f t="shared" si="84"/>
        <v>7315</v>
      </c>
      <c r="O114" s="102">
        <f t="shared" si="85"/>
        <v>25350.591666666664</v>
      </c>
      <c r="P114" s="102">
        <f t="shared" si="86"/>
        <v>17086.349999999999</v>
      </c>
      <c r="Q114" s="102">
        <f t="shared" si="87"/>
        <v>6930</v>
      </c>
      <c r="R114" s="102">
        <f t="shared" si="88"/>
        <v>24016.35</v>
      </c>
      <c r="S114" s="102">
        <f t="shared" si="92"/>
        <v>15187.866666666667</v>
      </c>
      <c r="T114" s="102">
        <f t="shared" si="89"/>
        <v>6160</v>
      </c>
      <c r="U114" s="102">
        <f t="shared" si="93"/>
        <v>21347.866666666669</v>
      </c>
      <c r="V114" s="102">
        <f t="shared" si="90"/>
        <v>13289.383333333331</v>
      </c>
      <c r="W114" s="102">
        <f t="shared" si="60"/>
        <v>5390</v>
      </c>
      <c r="X114" s="102">
        <f t="shared" si="91"/>
        <v>18679.383333333331</v>
      </c>
      <c r="Y114" s="102">
        <f t="shared" si="54"/>
        <v>11390.9</v>
      </c>
      <c r="Z114" s="102">
        <f t="shared" si="55"/>
        <v>4620</v>
      </c>
      <c r="AA114" s="66">
        <f t="shared" si="46"/>
        <v>16010.9</v>
      </c>
    </row>
    <row r="115" spans="1:27" ht="13.5" customHeight="1">
      <c r="A115" s="118">
        <v>16</v>
      </c>
      <c r="B115" s="216">
        <v>43709</v>
      </c>
      <c r="C115" s="174">
        <v>998</v>
      </c>
      <c r="D115" s="310">
        <v>1</v>
      </c>
      <c r="E115" s="70">
        <f t="shared" si="78"/>
        <v>998</v>
      </c>
      <c r="F115" s="59">
        <v>0</v>
      </c>
      <c r="G115" s="70">
        <f t="shared" si="79"/>
        <v>0</v>
      </c>
      <c r="H115" s="68">
        <f t="shared" si="80"/>
        <v>998</v>
      </c>
      <c r="I115" s="131">
        <f t="shared" si="56"/>
        <v>18569</v>
      </c>
      <c r="J115" s="122">
        <f>IF((I115-H$117+(H$117/12*4))+K115&gt;H149,H149-K115,(I115-H$117+(H$117/12*4)))</f>
        <v>17903.666666666668</v>
      </c>
      <c r="K115" s="122">
        <f t="shared" si="81"/>
        <v>7700</v>
      </c>
      <c r="L115" s="122">
        <f t="shared" si="82"/>
        <v>25603.666666666668</v>
      </c>
      <c r="M115" s="122">
        <f t="shared" si="83"/>
        <v>17008.483333333334</v>
      </c>
      <c r="N115" s="122">
        <f t="shared" si="84"/>
        <v>7315</v>
      </c>
      <c r="O115" s="122">
        <f t="shared" si="85"/>
        <v>24323.483333333334</v>
      </c>
      <c r="P115" s="104">
        <f t="shared" si="86"/>
        <v>16113.300000000001</v>
      </c>
      <c r="Q115" s="122">
        <f t="shared" si="87"/>
        <v>6930</v>
      </c>
      <c r="R115" s="122">
        <f t="shared" si="88"/>
        <v>23043.300000000003</v>
      </c>
      <c r="S115" s="122">
        <f t="shared" si="92"/>
        <v>14322.933333333334</v>
      </c>
      <c r="T115" s="122">
        <f t="shared" si="89"/>
        <v>6160</v>
      </c>
      <c r="U115" s="122">
        <f t="shared" si="93"/>
        <v>20482.933333333334</v>
      </c>
      <c r="V115" s="122">
        <f t="shared" si="90"/>
        <v>12532.566666666668</v>
      </c>
      <c r="W115" s="122">
        <f t="shared" si="60"/>
        <v>5390</v>
      </c>
      <c r="X115" s="122">
        <f t="shared" si="91"/>
        <v>17922.566666666666</v>
      </c>
      <c r="Y115" s="122">
        <f t="shared" si="54"/>
        <v>10742.2</v>
      </c>
      <c r="Z115" s="122">
        <f t="shared" si="55"/>
        <v>4620</v>
      </c>
      <c r="AA115" s="52">
        <f t="shared" si="46"/>
        <v>15362.2</v>
      </c>
    </row>
    <row r="116" spans="1:27" ht="13.5" customHeight="1">
      <c r="A116" s="118">
        <v>15</v>
      </c>
      <c r="B116" s="216">
        <v>43739</v>
      </c>
      <c r="C116" s="174">
        <v>998</v>
      </c>
      <c r="D116" s="310">
        <v>1</v>
      </c>
      <c r="E116" s="60">
        <f t="shared" si="78"/>
        <v>998</v>
      </c>
      <c r="F116" s="59">
        <v>0</v>
      </c>
      <c r="G116" s="60">
        <f t="shared" si="79"/>
        <v>0</v>
      </c>
      <c r="H116" s="57">
        <f t="shared" si="80"/>
        <v>998</v>
      </c>
      <c r="I116" s="132">
        <f t="shared" si="56"/>
        <v>17571</v>
      </c>
      <c r="J116" s="102">
        <f>IF((I116-H$117+(H$117/12*3))+K116&gt;H149,H149-K116,(I116-H$117+(H$117/12*3)))</f>
        <v>16822.5</v>
      </c>
      <c r="K116" s="102">
        <f t="shared" si="81"/>
        <v>7700</v>
      </c>
      <c r="L116" s="103">
        <f t="shared" si="82"/>
        <v>24522.5</v>
      </c>
      <c r="M116" s="102">
        <f t="shared" si="83"/>
        <v>15981.375</v>
      </c>
      <c r="N116" s="102">
        <f t="shared" si="84"/>
        <v>7315</v>
      </c>
      <c r="O116" s="102">
        <f t="shared" si="85"/>
        <v>23296.375</v>
      </c>
      <c r="P116" s="102">
        <f t="shared" si="86"/>
        <v>15140.25</v>
      </c>
      <c r="Q116" s="102">
        <f t="shared" si="87"/>
        <v>6930</v>
      </c>
      <c r="R116" s="102">
        <f t="shared" si="88"/>
        <v>22070.25</v>
      </c>
      <c r="S116" s="102">
        <f t="shared" si="92"/>
        <v>13458</v>
      </c>
      <c r="T116" s="102">
        <f t="shared" si="89"/>
        <v>6160</v>
      </c>
      <c r="U116" s="102">
        <f t="shared" si="93"/>
        <v>19618</v>
      </c>
      <c r="V116" s="102">
        <f t="shared" si="90"/>
        <v>11775.75</v>
      </c>
      <c r="W116" s="102">
        <f t="shared" si="60"/>
        <v>5390</v>
      </c>
      <c r="X116" s="102">
        <f t="shared" si="91"/>
        <v>17165.75</v>
      </c>
      <c r="Y116" s="102">
        <f t="shared" si="54"/>
        <v>10093.5</v>
      </c>
      <c r="Z116" s="102">
        <f t="shared" si="55"/>
        <v>4620</v>
      </c>
      <c r="AA116" s="66">
        <f t="shared" si="46"/>
        <v>14713.5</v>
      </c>
    </row>
    <row r="117" spans="1:27" ht="13.5" customHeight="1">
      <c r="A117" s="118">
        <v>14</v>
      </c>
      <c r="B117" s="217">
        <v>43770</v>
      </c>
      <c r="C117" s="174">
        <v>998</v>
      </c>
      <c r="D117" s="312">
        <v>1</v>
      </c>
      <c r="E117" s="175">
        <f t="shared" si="78"/>
        <v>998</v>
      </c>
      <c r="F117" s="176">
        <v>0</v>
      </c>
      <c r="G117" s="175">
        <f t="shared" si="79"/>
        <v>0</v>
      </c>
      <c r="H117" s="177">
        <f t="shared" si="80"/>
        <v>998</v>
      </c>
      <c r="I117" s="178">
        <f t="shared" si="56"/>
        <v>16573</v>
      </c>
      <c r="J117" s="179">
        <f>IF((I117-H$117+(H$117/12*2))+K117&gt;H149,H149-K117,(I117-H$117+(H$117/12*2)))</f>
        <v>15741.333333333334</v>
      </c>
      <c r="K117" s="179">
        <f t="shared" si="81"/>
        <v>7700</v>
      </c>
      <c r="L117" s="179">
        <f t="shared" si="82"/>
        <v>23441.333333333336</v>
      </c>
      <c r="M117" s="179">
        <f t="shared" si="83"/>
        <v>14954.266666666666</v>
      </c>
      <c r="N117" s="179">
        <f t="shared" si="84"/>
        <v>7315</v>
      </c>
      <c r="O117" s="179">
        <f t="shared" si="85"/>
        <v>22269.266666666666</v>
      </c>
      <c r="P117" s="180">
        <f t="shared" si="86"/>
        <v>14167.2</v>
      </c>
      <c r="Q117" s="179">
        <f t="shared" si="87"/>
        <v>6930</v>
      </c>
      <c r="R117" s="179">
        <f t="shared" si="88"/>
        <v>21097.200000000001</v>
      </c>
      <c r="S117" s="179">
        <f t="shared" si="92"/>
        <v>12593.066666666668</v>
      </c>
      <c r="T117" s="179">
        <f t="shared" si="89"/>
        <v>6160</v>
      </c>
      <c r="U117" s="179">
        <f t="shared" si="93"/>
        <v>18753.066666666666</v>
      </c>
      <c r="V117" s="179">
        <f t="shared" si="90"/>
        <v>11018.933333333332</v>
      </c>
      <c r="W117" s="179">
        <f t="shared" si="60"/>
        <v>5390</v>
      </c>
      <c r="X117" s="179">
        <f t="shared" si="91"/>
        <v>16408.933333333334</v>
      </c>
      <c r="Y117" s="179">
        <f t="shared" si="54"/>
        <v>9444.7999999999993</v>
      </c>
      <c r="Z117" s="179">
        <f t="shared" si="55"/>
        <v>4620</v>
      </c>
      <c r="AA117" s="181">
        <f t="shared" si="46"/>
        <v>14064.8</v>
      </c>
    </row>
    <row r="118" spans="1:27" ht="13.5" customHeight="1">
      <c r="A118" s="118">
        <v>13</v>
      </c>
      <c r="B118" s="216">
        <v>43800</v>
      </c>
      <c r="C118" s="57">
        <v>1996</v>
      </c>
      <c r="D118" s="310">
        <v>1</v>
      </c>
      <c r="E118" s="60">
        <f t="shared" si="78"/>
        <v>1996</v>
      </c>
      <c r="F118" s="59">
        <v>0</v>
      </c>
      <c r="G118" s="60">
        <f t="shared" si="79"/>
        <v>0</v>
      </c>
      <c r="H118" s="57">
        <f t="shared" si="80"/>
        <v>1996</v>
      </c>
      <c r="I118" s="132">
        <f t="shared" ref="I118:I119" si="94">I117-H117</f>
        <v>15575</v>
      </c>
      <c r="J118" s="102">
        <f>IF((I118-H$117+(H$117/12*1))+K118&gt;H149,H149-K118,(I118-H$117+(H$117/12*1)))</f>
        <v>14660.166666666666</v>
      </c>
      <c r="K118" s="102">
        <f t="shared" si="81"/>
        <v>7700</v>
      </c>
      <c r="L118" s="103">
        <f t="shared" si="82"/>
        <v>22360.166666666664</v>
      </c>
      <c r="M118" s="102">
        <f t="shared" si="83"/>
        <v>13927.158333333333</v>
      </c>
      <c r="N118" s="102">
        <f t="shared" si="84"/>
        <v>7315</v>
      </c>
      <c r="O118" s="102">
        <f t="shared" si="85"/>
        <v>21242.158333333333</v>
      </c>
      <c r="P118" s="102">
        <f t="shared" si="86"/>
        <v>13194.15</v>
      </c>
      <c r="Q118" s="102">
        <f t="shared" si="87"/>
        <v>6930</v>
      </c>
      <c r="R118" s="102">
        <f t="shared" si="88"/>
        <v>20124.150000000001</v>
      </c>
      <c r="S118" s="102">
        <f t="shared" si="92"/>
        <v>11728.133333333333</v>
      </c>
      <c r="T118" s="102">
        <f t="shared" si="89"/>
        <v>6160</v>
      </c>
      <c r="U118" s="102">
        <f t="shared" si="93"/>
        <v>17888.133333333331</v>
      </c>
      <c r="V118" s="102">
        <f t="shared" si="90"/>
        <v>10262.116666666665</v>
      </c>
      <c r="W118" s="102">
        <f t="shared" si="60"/>
        <v>5390</v>
      </c>
      <c r="X118" s="102">
        <f t="shared" si="91"/>
        <v>15652.116666666665</v>
      </c>
      <c r="Y118" s="102">
        <f t="shared" si="54"/>
        <v>8796.0999999999985</v>
      </c>
      <c r="Z118" s="102">
        <f t="shared" si="55"/>
        <v>4620</v>
      </c>
      <c r="AA118" s="66">
        <f t="shared" si="46"/>
        <v>13416.099999999999</v>
      </c>
    </row>
    <row r="119" spans="1:27" ht="13.5" customHeight="1">
      <c r="A119" s="118">
        <v>12</v>
      </c>
      <c r="B119" s="217">
        <v>43831</v>
      </c>
      <c r="C119" s="174">
        <v>1039</v>
      </c>
      <c r="D119" s="312">
        <v>1</v>
      </c>
      <c r="E119" s="175">
        <f t="shared" ref="E119:E130" si="95">C119*D119</f>
        <v>1039</v>
      </c>
      <c r="F119" s="176">
        <v>0</v>
      </c>
      <c r="G119" s="175">
        <f t="shared" ref="G119:G130" si="96">E119*F119</f>
        <v>0</v>
      </c>
      <c r="H119" s="177">
        <f t="shared" si="80"/>
        <v>1039</v>
      </c>
      <c r="I119" s="178">
        <f t="shared" si="94"/>
        <v>13579</v>
      </c>
      <c r="J119" s="104">
        <f>IF((I119-H$129+(H$129/12*12))+K119&gt;H$149,H$149-K119,(I119-H$129+(H$129/12*12)))</f>
        <v>13579</v>
      </c>
      <c r="K119" s="179">
        <f t="shared" si="81"/>
        <v>7700</v>
      </c>
      <c r="L119" s="179">
        <f t="shared" ref="L119:L130" si="97">J119+K119</f>
        <v>21279</v>
      </c>
      <c r="M119" s="179">
        <f t="shared" ref="M119:M130" si="98">J119*M$9</f>
        <v>12900.05</v>
      </c>
      <c r="N119" s="179">
        <f t="shared" ref="N119:N130" si="99">K119*M$9</f>
        <v>7315</v>
      </c>
      <c r="O119" s="179">
        <f t="shared" ref="O119:O130" si="100">M119+N119</f>
        <v>20215.05</v>
      </c>
      <c r="P119" s="180">
        <f t="shared" ref="P119:P130" si="101">J119*$P$9</f>
        <v>12221.1</v>
      </c>
      <c r="Q119" s="179">
        <f t="shared" ref="Q119:Q130" si="102">K119*P$9</f>
        <v>6930</v>
      </c>
      <c r="R119" s="179">
        <f t="shared" ref="R119:R130" si="103">P119+Q119</f>
        <v>19151.099999999999</v>
      </c>
      <c r="S119" s="179">
        <f t="shared" ref="S119:S130" si="104">J119*S$9</f>
        <v>10863.2</v>
      </c>
      <c r="T119" s="179">
        <f t="shared" ref="T119:T130" si="105">K119*S$9</f>
        <v>6160</v>
      </c>
      <c r="U119" s="179">
        <f t="shared" ref="U119:U130" si="106">S119+T119</f>
        <v>17023.2</v>
      </c>
      <c r="V119" s="179">
        <f t="shared" ref="V119:V130" si="107">J119*V$9</f>
        <v>9505.2999999999993</v>
      </c>
      <c r="W119" s="179">
        <f t="shared" ref="W119:W130" si="108">K119*V$9</f>
        <v>5390</v>
      </c>
      <c r="X119" s="179">
        <f t="shared" ref="X119:X130" si="109">V119+W119</f>
        <v>14895.3</v>
      </c>
      <c r="Y119" s="179">
        <f t="shared" ref="Y119:Y130" si="110">J119*Y$9</f>
        <v>8147.4</v>
      </c>
      <c r="Z119" s="179">
        <f t="shared" ref="Z119:Z130" si="111">K119*Y$9</f>
        <v>4620</v>
      </c>
      <c r="AA119" s="181">
        <f t="shared" ref="AA119:AA130" si="112">Y119+Z119</f>
        <v>12767.4</v>
      </c>
    </row>
    <row r="120" spans="1:27" ht="13.5" customHeight="1">
      <c r="A120" s="118">
        <v>11</v>
      </c>
      <c r="B120" s="216">
        <v>43862</v>
      </c>
      <c r="C120" s="174">
        <v>1045</v>
      </c>
      <c r="D120" s="310">
        <v>1</v>
      </c>
      <c r="E120" s="60">
        <f t="shared" si="95"/>
        <v>1045</v>
      </c>
      <c r="F120" s="59">
        <v>0</v>
      </c>
      <c r="G120" s="60">
        <f t="shared" si="96"/>
        <v>0</v>
      </c>
      <c r="H120" s="57">
        <f t="shared" si="80"/>
        <v>1045</v>
      </c>
      <c r="I120" s="132">
        <f t="shared" ref="I120:I130" si="113">I119-H119</f>
        <v>12540</v>
      </c>
      <c r="J120" s="102">
        <f>IF((I120-H$129+(H$129/12*11))+K120&gt;H$149,H$149-K120,(I120-H$129+(H$129/12*11)))</f>
        <v>12452.916666666666</v>
      </c>
      <c r="K120" s="102">
        <f t="shared" si="81"/>
        <v>7700</v>
      </c>
      <c r="L120" s="103">
        <f t="shared" si="97"/>
        <v>20152.916666666664</v>
      </c>
      <c r="M120" s="102">
        <f t="shared" si="98"/>
        <v>11830.270833333332</v>
      </c>
      <c r="N120" s="102">
        <f t="shared" si="99"/>
        <v>7315</v>
      </c>
      <c r="O120" s="102">
        <f t="shared" si="100"/>
        <v>19145.270833333332</v>
      </c>
      <c r="P120" s="102">
        <f t="shared" si="101"/>
        <v>11207.625</v>
      </c>
      <c r="Q120" s="102">
        <f t="shared" si="102"/>
        <v>6930</v>
      </c>
      <c r="R120" s="102">
        <f t="shared" si="103"/>
        <v>18137.625</v>
      </c>
      <c r="S120" s="102">
        <f t="shared" si="104"/>
        <v>9962.3333333333339</v>
      </c>
      <c r="T120" s="102">
        <f t="shared" si="105"/>
        <v>6160</v>
      </c>
      <c r="U120" s="102">
        <f t="shared" si="106"/>
        <v>16122.333333333334</v>
      </c>
      <c r="V120" s="102">
        <f t="shared" si="107"/>
        <v>8717.0416666666661</v>
      </c>
      <c r="W120" s="102">
        <f t="shared" si="108"/>
        <v>5390</v>
      </c>
      <c r="X120" s="102">
        <f t="shared" si="109"/>
        <v>14107.041666666666</v>
      </c>
      <c r="Y120" s="102">
        <f t="shared" si="110"/>
        <v>7471.7499999999991</v>
      </c>
      <c r="Z120" s="102">
        <f t="shared" si="111"/>
        <v>4620</v>
      </c>
      <c r="AA120" s="66">
        <f t="shared" si="112"/>
        <v>12091.75</v>
      </c>
    </row>
    <row r="121" spans="1:27" ht="13.5" customHeight="1">
      <c r="A121" s="118">
        <v>10</v>
      </c>
      <c r="B121" s="217">
        <v>43891</v>
      </c>
      <c r="C121" s="174">
        <v>1045</v>
      </c>
      <c r="D121" s="312">
        <v>1</v>
      </c>
      <c r="E121" s="175">
        <f t="shared" si="95"/>
        <v>1045</v>
      </c>
      <c r="F121" s="176">
        <v>0</v>
      </c>
      <c r="G121" s="175">
        <f t="shared" si="96"/>
        <v>0</v>
      </c>
      <c r="H121" s="177">
        <f t="shared" si="80"/>
        <v>1045</v>
      </c>
      <c r="I121" s="178">
        <f t="shared" si="113"/>
        <v>11495</v>
      </c>
      <c r="J121" s="104">
        <f>IF((I121-H$129+(H$129/12*10))+K121&gt;H$149,H$149-K121,(I121-H$129+(H$129/12*10)))</f>
        <v>11320.833333333334</v>
      </c>
      <c r="K121" s="179">
        <f t="shared" si="81"/>
        <v>7700</v>
      </c>
      <c r="L121" s="179">
        <f t="shared" si="97"/>
        <v>19020.833333333336</v>
      </c>
      <c r="M121" s="179">
        <f t="shared" si="98"/>
        <v>10754.791666666666</v>
      </c>
      <c r="N121" s="179">
        <f t="shared" si="99"/>
        <v>7315</v>
      </c>
      <c r="O121" s="179">
        <f t="shared" si="100"/>
        <v>18069.791666666664</v>
      </c>
      <c r="P121" s="180">
        <f t="shared" si="101"/>
        <v>10188.75</v>
      </c>
      <c r="Q121" s="179">
        <f t="shared" si="102"/>
        <v>6930</v>
      </c>
      <c r="R121" s="179">
        <f t="shared" si="103"/>
        <v>17118.75</v>
      </c>
      <c r="S121" s="179">
        <f t="shared" si="104"/>
        <v>9056.6666666666679</v>
      </c>
      <c r="T121" s="179">
        <f t="shared" si="105"/>
        <v>6160</v>
      </c>
      <c r="U121" s="179">
        <f t="shared" si="106"/>
        <v>15216.666666666668</v>
      </c>
      <c r="V121" s="179">
        <f t="shared" si="107"/>
        <v>7924.583333333333</v>
      </c>
      <c r="W121" s="179">
        <f t="shared" si="108"/>
        <v>5390</v>
      </c>
      <c r="X121" s="179">
        <f t="shared" si="109"/>
        <v>13314.583333333332</v>
      </c>
      <c r="Y121" s="179">
        <f t="shared" si="110"/>
        <v>6792.5</v>
      </c>
      <c r="Z121" s="179">
        <f t="shared" si="111"/>
        <v>4620</v>
      </c>
      <c r="AA121" s="181">
        <f t="shared" si="112"/>
        <v>11412.5</v>
      </c>
    </row>
    <row r="122" spans="1:27" ht="13.5" customHeight="1">
      <c r="A122" s="118">
        <v>9</v>
      </c>
      <c r="B122" s="216">
        <v>43922</v>
      </c>
      <c r="C122" s="174">
        <v>1045</v>
      </c>
      <c r="D122" s="310">
        <v>1</v>
      </c>
      <c r="E122" s="60">
        <f t="shared" si="95"/>
        <v>1045</v>
      </c>
      <c r="F122" s="59">
        <v>0</v>
      </c>
      <c r="G122" s="60">
        <f t="shared" si="96"/>
        <v>0</v>
      </c>
      <c r="H122" s="57">
        <f t="shared" si="80"/>
        <v>1045</v>
      </c>
      <c r="I122" s="132">
        <f t="shared" si="113"/>
        <v>10450</v>
      </c>
      <c r="J122" s="102">
        <f>IF((I122-H$129+(H$129/12*9))+K122&gt;H$149,H$149-K122,(I122-H$129+(H$129/12*9)))</f>
        <v>10188.75</v>
      </c>
      <c r="K122" s="102">
        <f t="shared" si="81"/>
        <v>7700</v>
      </c>
      <c r="L122" s="103">
        <f t="shared" si="97"/>
        <v>17888.75</v>
      </c>
      <c r="M122" s="102">
        <f t="shared" si="98"/>
        <v>9679.3125</v>
      </c>
      <c r="N122" s="102">
        <f t="shared" si="99"/>
        <v>7315</v>
      </c>
      <c r="O122" s="102">
        <f t="shared" si="100"/>
        <v>16994.3125</v>
      </c>
      <c r="P122" s="102">
        <f t="shared" si="101"/>
        <v>9169.875</v>
      </c>
      <c r="Q122" s="102">
        <f t="shared" si="102"/>
        <v>6930</v>
      </c>
      <c r="R122" s="102">
        <f t="shared" si="103"/>
        <v>16099.875</v>
      </c>
      <c r="S122" s="102">
        <f t="shared" si="104"/>
        <v>8151</v>
      </c>
      <c r="T122" s="102">
        <f t="shared" si="105"/>
        <v>6160</v>
      </c>
      <c r="U122" s="102">
        <f t="shared" si="106"/>
        <v>14311</v>
      </c>
      <c r="V122" s="102">
        <f t="shared" si="107"/>
        <v>7132.125</v>
      </c>
      <c r="W122" s="102">
        <f t="shared" si="108"/>
        <v>5390</v>
      </c>
      <c r="X122" s="102">
        <f t="shared" si="109"/>
        <v>12522.125</v>
      </c>
      <c r="Y122" s="102">
        <f t="shared" si="110"/>
        <v>6113.25</v>
      </c>
      <c r="Z122" s="102">
        <f t="shared" si="111"/>
        <v>4620</v>
      </c>
      <c r="AA122" s="66">
        <f t="shared" si="112"/>
        <v>10733.25</v>
      </c>
    </row>
    <row r="123" spans="1:27" ht="13.5" customHeight="1">
      <c r="A123" s="118">
        <v>8</v>
      </c>
      <c r="B123" s="217">
        <v>43952</v>
      </c>
      <c r="C123" s="174">
        <v>1045</v>
      </c>
      <c r="D123" s="312">
        <v>1</v>
      </c>
      <c r="E123" s="175">
        <f t="shared" si="95"/>
        <v>1045</v>
      </c>
      <c r="F123" s="176">
        <v>0</v>
      </c>
      <c r="G123" s="175">
        <f t="shared" si="96"/>
        <v>0</v>
      </c>
      <c r="H123" s="177">
        <f t="shared" si="80"/>
        <v>1045</v>
      </c>
      <c r="I123" s="178">
        <f t="shared" si="113"/>
        <v>9405</v>
      </c>
      <c r="J123" s="104">
        <f>IF((I123-H$129+(H$129/12*8))+K123&gt;H$149,H$149-K123,(I123-H$129+(H$129/12*8)))</f>
        <v>9056.6666666666661</v>
      </c>
      <c r="K123" s="179">
        <f t="shared" si="81"/>
        <v>7700</v>
      </c>
      <c r="L123" s="179">
        <f t="shared" si="97"/>
        <v>16756.666666666664</v>
      </c>
      <c r="M123" s="179">
        <f t="shared" si="98"/>
        <v>8603.8333333333321</v>
      </c>
      <c r="N123" s="179">
        <f t="shared" si="99"/>
        <v>7315</v>
      </c>
      <c r="O123" s="179">
        <f t="shared" si="100"/>
        <v>15918.833333333332</v>
      </c>
      <c r="P123" s="180">
        <f t="shared" si="101"/>
        <v>8151</v>
      </c>
      <c r="Q123" s="179">
        <f t="shared" si="102"/>
        <v>6930</v>
      </c>
      <c r="R123" s="179">
        <f t="shared" si="103"/>
        <v>15081</v>
      </c>
      <c r="S123" s="179">
        <f t="shared" si="104"/>
        <v>7245.333333333333</v>
      </c>
      <c r="T123" s="179">
        <f t="shared" si="105"/>
        <v>6160</v>
      </c>
      <c r="U123" s="179">
        <f t="shared" si="106"/>
        <v>13405.333333333332</v>
      </c>
      <c r="V123" s="179">
        <f t="shared" si="107"/>
        <v>6339.6666666666661</v>
      </c>
      <c r="W123" s="179">
        <f t="shared" si="108"/>
        <v>5390</v>
      </c>
      <c r="X123" s="179">
        <f t="shared" si="109"/>
        <v>11729.666666666666</v>
      </c>
      <c r="Y123" s="179">
        <f t="shared" si="110"/>
        <v>5433.9999999999991</v>
      </c>
      <c r="Z123" s="179">
        <f t="shared" si="111"/>
        <v>4620</v>
      </c>
      <c r="AA123" s="181">
        <f t="shared" si="112"/>
        <v>10054</v>
      </c>
    </row>
    <row r="124" spans="1:27" ht="13.5" customHeight="1">
      <c r="A124" s="118">
        <v>7</v>
      </c>
      <c r="B124" s="216">
        <v>43983</v>
      </c>
      <c r="C124" s="174">
        <v>1045</v>
      </c>
      <c r="D124" s="310">
        <v>1</v>
      </c>
      <c r="E124" s="60">
        <f t="shared" si="95"/>
        <v>1045</v>
      </c>
      <c r="F124" s="59">
        <v>0</v>
      </c>
      <c r="G124" s="60">
        <f t="shared" si="96"/>
        <v>0</v>
      </c>
      <c r="H124" s="57">
        <f t="shared" si="80"/>
        <v>1045</v>
      </c>
      <c r="I124" s="132">
        <f t="shared" si="113"/>
        <v>8360</v>
      </c>
      <c r="J124" s="102">
        <f>IF((I124-H$129+(H$129/12*7))+K124&gt;H$149,H$149-K124,(I124-H$129+(H$129/12*7)))</f>
        <v>7924.583333333333</v>
      </c>
      <c r="K124" s="102">
        <f t="shared" si="81"/>
        <v>7700</v>
      </c>
      <c r="L124" s="103">
        <f t="shared" si="97"/>
        <v>15624.583333333332</v>
      </c>
      <c r="M124" s="102">
        <f t="shared" si="98"/>
        <v>7528.3541666666661</v>
      </c>
      <c r="N124" s="102">
        <f t="shared" si="99"/>
        <v>7315</v>
      </c>
      <c r="O124" s="102">
        <f t="shared" si="100"/>
        <v>14843.354166666666</v>
      </c>
      <c r="P124" s="102">
        <f t="shared" si="101"/>
        <v>7132.125</v>
      </c>
      <c r="Q124" s="102">
        <f t="shared" si="102"/>
        <v>6930</v>
      </c>
      <c r="R124" s="102">
        <f t="shared" si="103"/>
        <v>14062.125</v>
      </c>
      <c r="S124" s="102">
        <f t="shared" si="104"/>
        <v>6339.666666666667</v>
      </c>
      <c r="T124" s="102">
        <f t="shared" si="105"/>
        <v>6160</v>
      </c>
      <c r="U124" s="102">
        <f t="shared" si="106"/>
        <v>12499.666666666668</v>
      </c>
      <c r="V124" s="102">
        <f t="shared" si="107"/>
        <v>5547.208333333333</v>
      </c>
      <c r="W124" s="102">
        <f t="shared" si="108"/>
        <v>5390</v>
      </c>
      <c r="X124" s="102">
        <f t="shared" si="109"/>
        <v>10937.208333333332</v>
      </c>
      <c r="Y124" s="102">
        <f t="shared" si="110"/>
        <v>4754.75</v>
      </c>
      <c r="Z124" s="102">
        <f t="shared" si="111"/>
        <v>4620</v>
      </c>
      <c r="AA124" s="66">
        <f t="shared" si="112"/>
        <v>9374.75</v>
      </c>
    </row>
    <row r="125" spans="1:27" ht="13.5" customHeight="1">
      <c r="A125" s="118">
        <v>6</v>
      </c>
      <c r="B125" s="217">
        <v>44013</v>
      </c>
      <c r="C125" s="174">
        <v>1045</v>
      </c>
      <c r="D125" s="312">
        <v>1</v>
      </c>
      <c r="E125" s="175">
        <f t="shared" si="95"/>
        <v>1045</v>
      </c>
      <c r="F125" s="176">
        <v>0</v>
      </c>
      <c r="G125" s="175">
        <f t="shared" si="96"/>
        <v>0</v>
      </c>
      <c r="H125" s="177">
        <f t="shared" si="80"/>
        <v>1045</v>
      </c>
      <c r="I125" s="178">
        <f t="shared" si="113"/>
        <v>7315</v>
      </c>
      <c r="J125" s="104">
        <f>IF((I125-H$129+(H$129/12*6))+K125&gt;H$149,H$149-K125,(I125-H$129+(H$129/12*6)))</f>
        <v>6792.5</v>
      </c>
      <c r="K125" s="179">
        <f t="shared" si="81"/>
        <v>7700</v>
      </c>
      <c r="L125" s="179">
        <f t="shared" si="97"/>
        <v>14492.5</v>
      </c>
      <c r="M125" s="179">
        <f t="shared" si="98"/>
        <v>6452.875</v>
      </c>
      <c r="N125" s="179">
        <f t="shared" si="99"/>
        <v>7315</v>
      </c>
      <c r="O125" s="179">
        <f t="shared" si="100"/>
        <v>13767.875</v>
      </c>
      <c r="P125" s="180">
        <f t="shared" si="101"/>
        <v>6113.25</v>
      </c>
      <c r="Q125" s="179">
        <f t="shared" si="102"/>
        <v>6930</v>
      </c>
      <c r="R125" s="179">
        <f t="shared" si="103"/>
        <v>13043.25</v>
      </c>
      <c r="S125" s="179">
        <f t="shared" si="104"/>
        <v>5434</v>
      </c>
      <c r="T125" s="179">
        <f t="shared" si="105"/>
        <v>6160</v>
      </c>
      <c r="U125" s="179">
        <f t="shared" si="106"/>
        <v>11594</v>
      </c>
      <c r="V125" s="179">
        <f t="shared" si="107"/>
        <v>4754.75</v>
      </c>
      <c r="W125" s="179">
        <f t="shared" si="108"/>
        <v>5390</v>
      </c>
      <c r="X125" s="179">
        <f t="shared" si="109"/>
        <v>10144.75</v>
      </c>
      <c r="Y125" s="179">
        <f t="shared" si="110"/>
        <v>4075.5</v>
      </c>
      <c r="Z125" s="179">
        <f t="shared" si="111"/>
        <v>4620</v>
      </c>
      <c r="AA125" s="181">
        <f t="shared" si="112"/>
        <v>8695.5</v>
      </c>
    </row>
    <row r="126" spans="1:27" ht="13.5" customHeight="1">
      <c r="A126" s="118">
        <v>5</v>
      </c>
      <c r="B126" s="216">
        <v>44044</v>
      </c>
      <c r="C126" s="174">
        <v>1045</v>
      </c>
      <c r="D126" s="310">
        <v>1</v>
      </c>
      <c r="E126" s="60">
        <f t="shared" si="95"/>
        <v>1045</v>
      </c>
      <c r="F126" s="59">
        <v>0</v>
      </c>
      <c r="G126" s="60">
        <f t="shared" si="96"/>
        <v>0</v>
      </c>
      <c r="H126" s="57">
        <f t="shared" si="80"/>
        <v>1045</v>
      </c>
      <c r="I126" s="132">
        <f t="shared" si="113"/>
        <v>6270</v>
      </c>
      <c r="J126" s="102">
        <f>IF((I126-H$129+(H$129/12*5))+K126&gt;H$149,H$149-K126,(I126-H$129+(H$129/12*5)))</f>
        <v>5660.416666666667</v>
      </c>
      <c r="K126" s="102">
        <f t="shared" si="81"/>
        <v>7700</v>
      </c>
      <c r="L126" s="103">
        <f t="shared" si="97"/>
        <v>13360.416666666668</v>
      </c>
      <c r="M126" s="102">
        <f t="shared" si="98"/>
        <v>5377.395833333333</v>
      </c>
      <c r="N126" s="102">
        <f t="shared" si="99"/>
        <v>7315</v>
      </c>
      <c r="O126" s="102">
        <f t="shared" si="100"/>
        <v>12692.395833333332</v>
      </c>
      <c r="P126" s="102">
        <f t="shared" si="101"/>
        <v>5094.375</v>
      </c>
      <c r="Q126" s="102">
        <f t="shared" si="102"/>
        <v>6930</v>
      </c>
      <c r="R126" s="102">
        <f t="shared" si="103"/>
        <v>12024.375</v>
      </c>
      <c r="S126" s="102">
        <f t="shared" si="104"/>
        <v>4528.3333333333339</v>
      </c>
      <c r="T126" s="102">
        <f t="shared" si="105"/>
        <v>6160</v>
      </c>
      <c r="U126" s="102">
        <f t="shared" si="106"/>
        <v>10688.333333333334</v>
      </c>
      <c r="V126" s="102">
        <f t="shared" si="107"/>
        <v>3962.2916666666665</v>
      </c>
      <c r="W126" s="102">
        <f t="shared" si="108"/>
        <v>5390</v>
      </c>
      <c r="X126" s="102">
        <f t="shared" si="109"/>
        <v>9352.2916666666661</v>
      </c>
      <c r="Y126" s="102">
        <f t="shared" si="110"/>
        <v>3396.25</v>
      </c>
      <c r="Z126" s="102">
        <f t="shared" si="111"/>
        <v>4620</v>
      </c>
      <c r="AA126" s="66">
        <f t="shared" si="112"/>
        <v>8016.25</v>
      </c>
    </row>
    <row r="127" spans="1:27" ht="13.5" customHeight="1">
      <c r="A127" s="118">
        <v>4</v>
      </c>
      <c r="B127" s="217">
        <v>44075</v>
      </c>
      <c r="C127" s="174">
        <v>1045</v>
      </c>
      <c r="D127" s="312">
        <v>1</v>
      </c>
      <c r="E127" s="175">
        <f t="shared" si="95"/>
        <v>1045</v>
      </c>
      <c r="F127" s="176">
        <v>0</v>
      </c>
      <c r="G127" s="175">
        <f t="shared" si="96"/>
        <v>0</v>
      </c>
      <c r="H127" s="177">
        <f t="shared" si="80"/>
        <v>1045</v>
      </c>
      <c r="I127" s="178">
        <f t="shared" si="113"/>
        <v>5225</v>
      </c>
      <c r="J127" s="104">
        <f>IF((I127-H$129+(H$129/12*4))+K127&gt;H$149,H$149-K127,(I127-H$129+(H$129/12*4)))</f>
        <v>4528.333333333333</v>
      </c>
      <c r="K127" s="179">
        <f t="shared" si="81"/>
        <v>7700</v>
      </c>
      <c r="L127" s="179">
        <f t="shared" si="97"/>
        <v>12228.333333333332</v>
      </c>
      <c r="M127" s="179">
        <f t="shared" si="98"/>
        <v>4301.9166666666661</v>
      </c>
      <c r="N127" s="179">
        <f t="shared" si="99"/>
        <v>7315</v>
      </c>
      <c r="O127" s="179">
        <f t="shared" si="100"/>
        <v>11616.916666666666</v>
      </c>
      <c r="P127" s="180">
        <f t="shared" si="101"/>
        <v>4075.5</v>
      </c>
      <c r="Q127" s="179">
        <f t="shared" si="102"/>
        <v>6930</v>
      </c>
      <c r="R127" s="179">
        <f t="shared" si="103"/>
        <v>11005.5</v>
      </c>
      <c r="S127" s="179">
        <f t="shared" si="104"/>
        <v>3622.6666666666665</v>
      </c>
      <c r="T127" s="179">
        <f t="shared" si="105"/>
        <v>6160</v>
      </c>
      <c r="U127" s="179">
        <f t="shared" si="106"/>
        <v>9782.6666666666661</v>
      </c>
      <c r="V127" s="179">
        <f t="shared" si="107"/>
        <v>3169.833333333333</v>
      </c>
      <c r="W127" s="179">
        <f t="shared" si="108"/>
        <v>5390</v>
      </c>
      <c r="X127" s="179">
        <f t="shared" si="109"/>
        <v>8559.8333333333321</v>
      </c>
      <c r="Y127" s="179">
        <f t="shared" si="110"/>
        <v>2716.9999999999995</v>
      </c>
      <c r="Z127" s="179">
        <f t="shared" si="111"/>
        <v>4620</v>
      </c>
      <c r="AA127" s="181">
        <f t="shared" si="112"/>
        <v>7337</v>
      </c>
    </row>
    <row r="128" spans="1:27" ht="13.5" customHeight="1">
      <c r="A128" s="118">
        <v>3</v>
      </c>
      <c r="B128" s="216">
        <v>44105</v>
      </c>
      <c r="C128" s="174">
        <v>1045</v>
      </c>
      <c r="D128" s="310">
        <v>1</v>
      </c>
      <c r="E128" s="60">
        <f t="shared" si="95"/>
        <v>1045</v>
      </c>
      <c r="F128" s="59">
        <v>0</v>
      </c>
      <c r="G128" s="60">
        <f t="shared" si="96"/>
        <v>0</v>
      </c>
      <c r="H128" s="57">
        <f t="shared" si="80"/>
        <v>1045</v>
      </c>
      <c r="I128" s="132">
        <f t="shared" si="113"/>
        <v>4180</v>
      </c>
      <c r="J128" s="102">
        <f>IF((I128-H$129+(H$129/12*3))+K128&gt;H$149,H$149-K128,(I128-H$129+(H$129/12*3)))</f>
        <v>3396.25</v>
      </c>
      <c r="K128" s="102">
        <f t="shared" si="81"/>
        <v>7700</v>
      </c>
      <c r="L128" s="103">
        <f t="shared" si="97"/>
        <v>11096.25</v>
      </c>
      <c r="M128" s="102">
        <f t="shared" si="98"/>
        <v>3226.4375</v>
      </c>
      <c r="N128" s="102">
        <f t="shared" si="99"/>
        <v>7315</v>
      </c>
      <c r="O128" s="102">
        <f t="shared" si="100"/>
        <v>10541.4375</v>
      </c>
      <c r="P128" s="102">
        <f t="shared" si="101"/>
        <v>3056.625</v>
      </c>
      <c r="Q128" s="102">
        <f t="shared" si="102"/>
        <v>6930</v>
      </c>
      <c r="R128" s="102">
        <f t="shared" si="103"/>
        <v>9986.625</v>
      </c>
      <c r="S128" s="102">
        <f t="shared" si="104"/>
        <v>2717</v>
      </c>
      <c r="T128" s="102">
        <f t="shared" si="105"/>
        <v>6160</v>
      </c>
      <c r="U128" s="102">
        <f t="shared" si="106"/>
        <v>8877</v>
      </c>
      <c r="V128" s="102">
        <f t="shared" si="107"/>
        <v>2377.375</v>
      </c>
      <c r="W128" s="102">
        <f t="shared" si="108"/>
        <v>5390</v>
      </c>
      <c r="X128" s="102">
        <f t="shared" si="109"/>
        <v>7767.375</v>
      </c>
      <c r="Y128" s="102">
        <f t="shared" si="110"/>
        <v>2037.75</v>
      </c>
      <c r="Z128" s="102">
        <f t="shared" si="111"/>
        <v>4620</v>
      </c>
      <c r="AA128" s="66">
        <f t="shared" si="112"/>
        <v>6657.75</v>
      </c>
    </row>
    <row r="129" spans="1:27" ht="13.5" customHeight="1">
      <c r="A129" s="118">
        <v>2</v>
      </c>
      <c r="B129" s="216">
        <v>44136</v>
      </c>
      <c r="C129" s="174">
        <v>1045</v>
      </c>
      <c r="D129" s="312">
        <v>1</v>
      </c>
      <c r="E129" s="175">
        <f t="shared" si="95"/>
        <v>1045</v>
      </c>
      <c r="F129" s="176">
        <v>0</v>
      </c>
      <c r="G129" s="175">
        <f t="shared" si="96"/>
        <v>0</v>
      </c>
      <c r="H129" s="177">
        <f t="shared" si="80"/>
        <v>1045</v>
      </c>
      <c r="I129" s="178">
        <f t="shared" si="113"/>
        <v>3135</v>
      </c>
      <c r="J129" s="104">
        <f>IF((I129-H$129+(H$129/12*2))+K129&gt;H$149,H$149-K129,(I129-H$129+(H$129/12*2)))</f>
        <v>2264.1666666666665</v>
      </c>
      <c r="K129" s="179">
        <f t="shared" si="81"/>
        <v>7700</v>
      </c>
      <c r="L129" s="179">
        <f t="shared" si="97"/>
        <v>9964.1666666666661</v>
      </c>
      <c r="M129" s="179">
        <f t="shared" si="98"/>
        <v>2150.958333333333</v>
      </c>
      <c r="N129" s="179">
        <f t="shared" si="99"/>
        <v>7315</v>
      </c>
      <c r="O129" s="179">
        <f t="shared" si="100"/>
        <v>9465.9583333333321</v>
      </c>
      <c r="P129" s="180">
        <f t="shared" si="101"/>
        <v>2037.75</v>
      </c>
      <c r="Q129" s="179">
        <f t="shared" si="102"/>
        <v>6930</v>
      </c>
      <c r="R129" s="179">
        <f t="shared" si="103"/>
        <v>8967.75</v>
      </c>
      <c r="S129" s="179">
        <f t="shared" si="104"/>
        <v>1811.3333333333333</v>
      </c>
      <c r="T129" s="179">
        <f t="shared" si="105"/>
        <v>6160</v>
      </c>
      <c r="U129" s="179">
        <f t="shared" si="106"/>
        <v>7971.333333333333</v>
      </c>
      <c r="V129" s="179">
        <f t="shared" si="107"/>
        <v>1584.9166666666665</v>
      </c>
      <c r="W129" s="179">
        <f t="shared" si="108"/>
        <v>5390</v>
      </c>
      <c r="X129" s="179">
        <f t="shared" si="109"/>
        <v>6974.9166666666661</v>
      </c>
      <c r="Y129" s="179">
        <f t="shared" si="110"/>
        <v>1358.4999999999998</v>
      </c>
      <c r="Z129" s="179">
        <f t="shared" si="111"/>
        <v>4620</v>
      </c>
      <c r="AA129" s="181">
        <f t="shared" si="112"/>
        <v>5978.5</v>
      </c>
    </row>
    <row r="130" spans="1:27" ht="12" customHeight="1" thickBot="1">
      <c r="A130" s="229">
        <v>1</v>
      </c>
      <c r="B130" s="217">
        <v>44166</v>
      </c>
      <c r="C130" s="231">
        <v>2090</v>
      </c>
      <c r="D130" s="313">
        <v>1</v>
      </c>
      <c r="E130" s="233">
        <f t="shared" si="95"/>
        <v>2090</v>
      </c>
      <c r="F130" s="234">
        <v>0</v>
      </c>
      <c r="G130" s="233">
        <f t="shared" si="96"/>
        <v>0</v>
      </c>
      <c r="H130" s="231">
        <f t="shared" si="80"/>
        <v>2090</v>
      </c>
      <c r="I130" s="235">
        <f t="shared" si="113"/>
        <v>2090</v>
      </c>
      <c r="J130" s="95">
        <f>IF((I130-H$129+(H$129/12*1))+K130&gt;H$149,H$149-K130,(I130-H$129+(H$129/12*1)))</f>
        <v>1132.0833333333333</v>
      </c>
      <c r="K130" s="95">
        <f t="shared" si="81"/>
        <v>7700</v>
      </c>
      <c r="L130" s="236">
        <f t="shared" si="97"/>
        <v>8832.0833333333339</v>
      </c>
      <c r="M130" s="95">
        <f t="shared" si="98"/>
        <v>1075.4791666666665</v>
      </c>
      <c r="N130" s="95">
        <f t="shared" si="99"/>
        <v>7315</v>
      </c>
      <c r="O130" s="95">
        <f t="shared" si="100"/>
        <v>8390.4791666666661</v>
      </c>
      <c r="P130" s="95">
        <f t="shared" si="101"/>
        <v>1018.875</v>
      </c>
      <c r="Q130" s="95">
        <f t="shared" si="102"/>
        <v>6930</v>
      </c>
      <c r="R130" s="95">
        <f t="shared" si="103"/>
        <v>7948.875</v>
      </c>
      <c r="S130" s="95">
        <f t="shared" si="104"/>
        <v>905.66666666666663</v>
      </c>
      <c r="T130" s="95">
        <f t="shared" si="105"/>
        <v>6160</v>
      </c>
      <c r="U130" s="95">
        <f t="shared" si="106"/>
        <v>7065.666666666667</v>
      </c>
      <c r="V130" s="95">
        <f t="shared" si="107"/>
        <v>792.45833333333326</v>
      </c>
      <c r="W130" s="95">
        <f t="shared" si="108"/>
        <v>5390</v>
      </c>
      <c r="X130" s="95">
        <f t="shared" si="109"/>
        <v>6182.458333333333</v>
      </c>
      <c r="Y130" s="95">
        <f t="shared" si="110"/>
        <v>679.24999999999989</v>
      </c>
      <c r="Z130" s="95">
        <f t="shared" si="111"/>
        <v>4620</v>
      </c>
      <c r="AA130" s="237">
        <f t="shared" si="112"/>
        <v>5299.25</v>
      </c>
    </row>
    <row r="131" spans="1:27" ht="11.25" customHeight="1" thickBot="1">
      <c r="A131" s="260"/>
      <c r="B131" s="249" t="s">
        <v>170</v>
      </c>
      <c r="C131" s="249"/>
      <c r="D131" s="314"/>
      <c r="E131" s="251"/>
      <c r="F131" s="397">
        <f>I8</f>
        <v>44409</v>
      </c>
      <c r="G131" s="397"/>
      <c r="H131" s="395">
        <f>SUM(H11:H130)</f>
        <v>106207</v>
      </c>
      <c r="I131" s="396"/>
      <c r="J131" s="98"/>
      <c r="K131" s="98"/>
      <c r="L131" s="26"/>
      <c r="M131" s="99"/>
      <c r="N131" s="26"/>
      <c r="O131" s="99"/>
      <c r="P131" s="26"/>
    </row>
    <row r="132" spans="1:27" ht="11.25" customHeight="1">
      <c r="A132" s="245"/>
      <c r="B132" s="158"/>
      <c r="C132" s="158"/>
      <c r="D132" s="315"/>
      <c r="E132" s="159"/>
      <c r="F132" s="193"/>
      <c r="G132" s="193"/>
      <c r="H132" s="191"/>
      <c r="I132" s="191"/>
      <c r="J132" s="98"/>
      <c r="K132" s="98"/>
      <c r="L132" s="26"/>
      <c r="M132" s="99"/>
      <c r="N132" s="26"/>
      <c r="O132" s="99"/>
      <c r="P132" s="26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</row>
    <row r="133" spans="1:27" ht="3" customHeight="1" thickBot="1">
      <c r="A133" s="245"/>
      <c r="B133" s="158"/>
      <c r="C133" s="158"/>
      <c r="D133" s="315"/>
      <c r="E133" s="159"/>
      <c r="F133" s="193"/>
      <c r="G133" s="193"/>
      <c r="H133" s="191"/>
      <c r="I133" s="191"/>
      <c r="J133" s="98"/>
      <c r="K133" s="98"/>
      <c r="L133" s="26"/>
      <c r="M133" s="99"/>
      <c r="N133" s="26"/>
      <c r="O133" s="99"/>
      <c r="P133" s="26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</row>
    <row r="134" spans="1:27" ht="14.25" customHeight="1">
      <c r="A134" s="238">
        <v>1</v>
      </c>
      <c r="B134" s="160">
        <v>44197</v>
      </c>
      <c r="C134" s="164">
        <f>'base(indices)'!C136</f>
        <v>1100</v>
      </c>
      <c r="D134" s="309">
        <v>1</v>
      </c>
      <c r="E134" s="87">
        <f>C134*D134</f>
        <v>1100</v>
      </c>
      <c r="F134" s="88">
        <v>0</v>
      </c>
      <c r="G134" s="87">
        <f>E134*F134</f>
        <v>0</v>
      </c>
      <c r="H134" s="261">
        <f t="shared" ref="H134:H136" si="114">E134+G134</f>
        <v>1100</v>
      </c>
      <c r="I134" s="352">
        <f>H148</f>
        <v>7700</v>
      </c>
      <c r="J134" s="353">
        <v>0</v>
      </c>
      <c r="K134" s="197">
        <f t="shared" ref="K134:K135" si="115">I134</f>
        <v>7700</v>
      </c>
      <c r="L134" s="354">
        <f t="shared" ref="L134:L135" si="116">J134+K134</f>
        <v>7700</v>
      </c>
      <c r="M134" s="355">
        <f t="shared" ref="M134:M145" si="117">$J134*M$9</f>
        <v>0</v>
      </c>
      <c r="N134" s="355">
        <f t="shared" ref="N134:N135" si="118">$K134*M$9</f>
        <v>7315</v>
      </c>
      <c r="O134" s="196">
        <f t="shared" ref="O134:O135" si="119">M134+N134</f>
        <v>7315</v>
      </c>
      <c r="P134" s="355">
        <f t="shared" ref="P134:P145" si="120">$J134*P$9</f>
        <v>0</v>
      </c>
      <c r="Q134" s="355">
        <f t="shared" ref="Q134:Q135" si="121">$K134*P$9</f>
        <v>6930</v>
      </c>
      <c r="R134" s="196">
        <f t="shared" ref="R134:R135" si="122">P134+Q134</f>
        <v>6930</v>
      </c>
      <c r="S134" s="355">
        <f t="shared" ref="S134:S145" si="123">$J134*S$9</f>
        <v>0</v>
      </c>
      <c r="T134" s="355">
        <f t="shared" ref="T134:T135" si="124">$K134*S$9</f>
        <v>6160</v>
      </c>
      <c r="U134" s="196">
        <f t="shared" ref="U134:U135" si="125">S134+T134</f>
        <v>6160</v>
      </c>
      <c r="V134" s="355">
        <f t="shared" ref="V134:V145" si="126">$J134*V$9</f>
        <v>0</v>
      </c>
      <c r="W134" s="355">
        <f t="shared" ref="W134:W135" si="127">$K134*V$9</f>
        <v>5390</v>
      </c>
      <c r="X134" s="196">
        <f t="shared" ref="X134:X135" si="128">V134+W134</f>
        <v>5390</v>
      </c>
      <c r="Y134" s="355">
        <f t="shared" ref="Y134:Y145" si="129">$J134*Y$9</f>
        <v>0</v>
      </c>
      <c r="Z134" s="355">
        <f t="shared" ref="Z134:Z135" si="130">$K134*Y$9</f>
        <v>4620</v>
      </c>
      <c r="AA134" s="196">
        <f t="shared" ref="AA134:AA135" si="131">Y134+Z134</f>
        <v>4620</v>
      </c>
    </row>
    <row r="135" spans="1:27" s="30" customFormat="1" ht="14.25" customHeight="1">
      <c r="A135" s="118">
        <v>2</v>
      </c>
      <c r="B135" s="56">
        <v>44228</v>
      </c>
      <c r="C135" s="68">
        <f>'base(indices)'!C137</f>
        <v>1100</v>
      </c>
      <c r="D135" s="312">
        <v>1</v>
      </c>
      <c r="E135" s="60">
        <f t="shared" ref="E135:E136" si="132">C135*D135</f>
        <v>1100</v>
      </c>
      <c r="F135" s="59">
        <v>0</v>
      </c>
      <c r="G135" s="60">
        <f t="shared" ref="G135:G136" si="133">E135*F135</f>
        <v>0</v>
      </c>
      <c r="H135" s="61">
        <f t="shared" si="114"/>
        <v>1100</v>
      </c>
      <c r="I135" s="106">
        <f t="shared" ref="I135:I144" si="134">I134-H134</f>
        <v>6600</v>
      </c>
      <c r="J135" s="63">
        <v>0</v>
      </c>
      <c r="K135" s="102">
        <f t="shared" si="115"/>
        <v>6600</v>
      </c>
      <c r="L135" s="127">
        <f t="shared" si="116"/>
        <v>6600</v>
      </c>
      <c r="M135" s="65">
        <f t="shared" si="117"/>
        <v>0</v>
      </c>
      <c r="N135" s="102">
        <f t="shared" si="118"/>
        <v>6270</v>
      </c>
      <c r="O135" s="66">
        <f t="shared" si="119"/>
        <v>6270</v>
      </c>
      <c r="P135" s="65">
        <f t="shared" si="120"/>
        <v>0</v>
      </c>
      <c r="Q135" s="102">
        <f t="shared" si="121"/>
        <v>5940</v>
      </c>
      <c r="R135" s="66">
        <f t="shared" si="122"/>
        <v>5940</v>
      </c>
      <c r="S135" s="65">
        <f t="shared" si="123"/>
        <v>0</v>
      </c>
      <c r="T135" s="102">
        <f t="shared" si="124"/>
        <v>5280</v>
      </c>
      <c r="U135" s="66">
        <f t="shared" si="125"/>
        <v>5280</v>
      </c>
      <c r="V135" s="65">
        <f t="shared" si="126"/>
        <v>0</v>
      </c>
      <c r="W135" s="102">
        <f t="shared" si="127"/>
        <v>4620</v>
      </c>
      <c r="X135" s="66">
        <f t="shared" si="128"/>
        <v>4620</v>
      </c>
      <c r="Y135" s="65">
        <f t="shared" si="129"/>
        <v>0</v>
      </c>
      <c r="Z135" s="65">
        <f t="shared" si="130"/>
        <v>3960</v>
      </c>
      <c r="AA135" s="66">
        <f t="shared" si="131"/>
        <v>3960</v>
      </c>
    </row>
    <row r="136" spans="1:27" ht="14.25" customHeight="1">
      <c r="A136" s="117">
        <v>3</v>
      </c>
      <c r="B136" s="46">
        <v>44256</v>
      </c>
      <c r="C136" s="68">
        <f>'base(indices)'!C138</f>
        <v>1100</v>
      </c>
      <c r="D136" s="312">
        <v>1</v>
      </c>
      <c r="E136" s="60">
        <f t="shared" si="132"/>
        <v>1100</v>
      </c>
      <c r="F136" s="59">
        <v>0</v>
      </c>
      <c r="G136" s="60">
        <f t="shared" si="133"/>
        <v>0</v>
      </c>
      <c r="H136" s="61">
        <f t="shared" si="114"/>
        <v>1100</v>
      </c>
      <c r="I136" s="304">
        <f t="shared" si="134"/>
        <v>5500</v>
      </c>
      <c r="J136" s="73">
        <v>0</v>
      </c>
      <c r="K136" s="104">
        <f t="shared" ref="K136:K137" si="135">I136</f>
        <v>5500</v>
      </c>
      <c r="L136" s="137">
        <f t="shared" ref="L136:L137" si="136">J136+K136</f>
        <v>5500</v>
      </c>
      <c r="M136" s="138"/>
      <c r="N136" s="104">
        <f t="shared" ref="N136:N137" si="137">$K136*M$9</f>
        <v>5225</v>
      </c>
      <c r="O136" s="130">
        <f t="shared" ref="O136:O137" si="138">M136+N136</f>
        <v>5225</v>
      </c>
      <c r="P136" s="138"/>
      <c r="Q136" s="104">
        <f t="shared" ref="Q136:Q137" si="139">$K136*P$9</f>
        <v>4950</v>
      </c>
      <c r="R136" s="130">
        <f t="shared" ref="R136:R137" si="140">P136+Q136</f>
        <v>4950</v>
      </c>
      <c r="S136" s="138"/>
      <c r="T136" s="104">
        <f t="shared" ref="T136:T137" si="141">$K136*S$9</f>
        <v>4400</v>
      </c>
      <c r="U136" s="130">
        <f t="shared" ref="U136:U137" si="142">S136+T136</f>
        <v>4400</v>
      </c>
      <c r="V136" s="138"/>
      <c r="W136" s="104">
        <f t="shared" ref="W136:W137" si="143">$K136*V$9</f>
        <v>3849.9999999999995</v>
      </c>
      <c r="X136" s="130">
        <f t="shared" ref="X136:X137" si="144">V136+W136</f>
        <v>3849.9999999999995</v>
      </c>
      <c r="Y136" s="304"/>
      <c r="Z136" s="138">
        <f t="shared" ref="Z136:Z137" si="145">$K136*Y$9</f>
        <v>3300</v>
      </c>
      <c r="AA136" s="130">
        <f t="shared" ref="AA136:AA137" si="146">Y136+Z136</f>
        <v>3300</v>
      </c>
    </row>
    <row r="137" spans="1:27" s="30" customFormat="1" ht="14.25" customHeight="1">
      <c r="A137" s="118">
        <v>4</v>
      </c>
      <c r="B137" s="56">
        <v>44287</v>
      </c>
      <c r="C137" s="68">
        <f>'base(indices)'!C139</f>
        <v>1100</v>
      </c>
      <c r="D137" s="312">
        <v>1</v>
      </c>
      <c r="E137" s="60">
        <f t="shared" ref="E137" si="147">C137*D137</f>
        <v>1100</v>
      </c>
      <c r="F137" s="59">
        <v>0</v>
      </c>
      <c r="G137" s="60">
        <f t="shared" ref="G137" si="148">E137*F137</f>
        <v>0</v>
      </c>
      <c r="H137" s="61">
        <f t="shared" ref="H137" si="149">E137+G137</f>
        <v>1100</v>
      </c>
      <c r="I137" s="106">
        <f t="shared" ref="I137:I145" si="150">I136-H136</f>
        <v>4400</v>
      </c>
      <c r="J137" s="63">
        <v>0</v>
      </c>
      <c r="K137" s="102">
        <f t="shared" si="135"/>
        <v>4400</v>
      </c>
      <c r="L137" s="127">
        <f t="shared" si="136"/>
        <v>4400</v>
      </c>
      <c r="M137" s="65">
        <f t="shared" si="117"/>
        <v>0</v>
      </c>
      <c r="N137" s="102">
        <f t="shared" si="137"/>
        <v>4180</v>
      </c>
      <c r="O137" s="66">
        <f t="shared" si="138"/>
        <v>4180</v>
      </c>
      <c r="P137" s="65">
        <f t="shared" si="120"/>
        <v>0</v>
      </c>
      <c r="Q137" s="102">
        <f t="shared" si="139"/>
        <v>3960</v>
      </c>
      <c r="R137" s="66">
        <f t="shared" si="140"/>
        <v>3960</v>
      </c>
      <c r="S137" s="65">
        <f t="shared" si="123"/>
        <v>0</v>
      </c>
      <c r="T137" s="102">
        <f t="shared" si="141"/>
        <v>3520</v>
      </c>
      <c r="U137" s="66">
        <f t="shared" si="142"/>
        <v>3520</v>
      </c>
      <c r="V137" s="65">
        <f t="shared" si="126"/>
        <v>0</v>
      </c>
      <c r="W137" s="102">
        <f t="shared" si="143"/>
        <v>3080</v>
      </c>
      <c r="X137" s="66">
        <f t="shared" si="144"/>
        <v>3080</v>
      </c>
      <c r="Y137" s="65">
        <f t="shared" si="129"/>
        <v>0</v>
      </c>
      <c r="Z137" s="65">
        <f t="shared" si="145"/>
        <v>2640</v>
      </c>
      <c r="AA137" s="66">
        <f t="shared" si="146"/>
        <v>2640</v>
      </c>
    </row>
    <row r="138" spans="1:27" ht="14.25" customHeight="1">
      <c r="A138" s="118">
        <v>5</v>
      </c>
      <c r="B138" s="46">
        <v>44317</v>
      </c>
      <c r="C138" s="68">
        <f>'base(indices)'!C140</f>
        <v>1100</v>
      </c>
      <c r="D138" s="312">
        <v>1</v>
      </c>
      <c r="E138" s="60">
        <f t="shared" ref="E138:E145" si="151">C138*D138</f>
        <v>1100</v>
      </c>
      <c r="F138" s="59">
        <v>0</v>
      </c>
      <c r="G138" s="60">
        <f t="shared" ref="G138:G145" si="152">E138*F138</f>
        <v>0</v>
      </c>
      <c r="H138" s="61">
        <f t="shared" ref="H138:H145" si="153">E138+G138</f>
        <v>1100</v>
      </c>
      <c r="I138" s="304">
        <f t="shared" si="134"/>
        <v>3300</v>
      </c>
      <c r="J138" s="73">
        <v>0</v>
      </c>
      <c r="K138" s="104">
        <f t="shared" ref="K138:K145" si="154">I138</f>
        <v>3300</v>
      </c>
      <c r="L138" s="137">
        <f t="shared" ref="L138:L145" si="155">J138+K138</f>
        <v>3300</v>
      </c>
      <c r="M138" s="138"/>
      <c r="N138" s="104">
        <f t="shared" ref="N138:N145" si="156">$K138*M$9</f>
        <v>3135</v>
      </c>
      <c r="O138" s="130">
        <f t="shared" ref="O138:O145" si="157">M138+N138</f>
        <v>3135</v>
      </c>
      <c r="P138" s="138"/>
      <c r="Q138" s="104">
        <f t="shared" ref="Q138:Q145" si="158">$K138*P$9</f>
        <v>2970</v>
      </c>
      <c r="R138" s="130">
        <f t="shared" ref="R138:R145" si="159">P138+Q138</f>
        <v>2970</v>
      </c>
      <c r="S138" s="138"/>
      <c r="T138" s="104">
        <f t="shared" ref="T138:T145" si="160">$K138*S$9</f>
        <v>2640</v>
      </c>
      <c r="U138" s="130">
        <f t="shared" ref="U138:U145" si="161">S138+T138</f>
        <v>2640</v>
      </c>
      <c r="V138" s="138"/>
      <c r="W138" s="104">
        <f t="shared" ref="W138:W145" si="162">$K138*V$9</f>
        <v>2310</v>
      </c>
      <c r="X138" s="130">
        <f t="shared" ref="X138:X145" si="163">V138+W138</f>
        <v>2310</v>
      </c>
      <c r="Y138" s="304"/>
      <c r="Z138" s="138">
        <f t="shared" ref="Z138:Z145" si="164">$K138*Y$9</f>
        <v>1980</v>
      </c>
      <c r="AA138" s="130">
        <f t="shared" ref="AA138:AA145" si="165">Y138+Z138</f>
        <v>1980</v>
      </c>
    </row>
    <row r="139" spans="1:27" s="30" customFormat="1" ht="14.25" customHeight="1">
      <c r="A139" s="117">
        <v>6</v>
      </c>
      <c r="B139" s="56">
        <v>44348</v>
      </c>
      <c r="C139" s="68">
        <f>'base(indices)'!C141</f>
        <v>1100</v>
      </c>
      <c r="D139" s="312">
        <v>1</v>
      </c>
      <c r="E139" s="60">
        <f t="shared" si="151"/>
        <v>1100</v>
      </c>
      <c r="F139" s="59">
        <v>0</v>
      </c>
      <c r="G139" s="60">
        <f t="shared" si="152"/>
        <v>0</v>
      </c>
      <c r="H139" s="61">
        <f t="shared" si="153"/>
        <v>1100</v>
      </c>
      <c r="I139" s="106">
        <f t="shared" si="150"/>
        <v>2200</v>
      </c>
      <c r="J139" s="63">
        <v>0</v>
      </c>
      <c r="K139" s="102">
        <f t="shared" si="154"/>
        <v>2200</v>
      </c>
      <c r="L139" s="127">
        <f t="shared" si="155"/>
        <v>2200</v>
      </c>
      <c r="M139" s="65">
        <f t="shared" si="117"/>
        <v>0</v>
      </c>
      <c r="N139" s="102">
        <f t="shared" si="156"/>
        <v>2090</v>
      </c>
      <c r="O139" s="66">
        <f t="shared" si="157"/>
        <v>2090</v>
      </c>
      <c r="P139" s="65">
        <f t="shared" si="120"/>
        <v>0</v>
      </c>
      <c r="Q139" s="102">
        <f t="shared" si="158"/>
        <v>1980</v>
      </c>
      <c r="R139" s="66">
        <f t="shared" si="159"/>
        <v>1980</v>
      </c>
      <c r="S139" s="65">
        <f t="shared" si="123"/>
        <v>0</v>
      </c>
      <c r="T139" s="102">
        <f t="shared" si="160"/>
        <v>1760</v>
      </c>
      <c r="U139" s="66">
        <f t="shared" si="161"/>
        <v>1760</v>
      </c>
      <c r="V139" s="65">
        <f t="shared" si="126"/>
        <v>0</v>
      </c>
      <c r="W139" s="102">
        <f t="shared" si="162"/>
        <v>1540</v>
      </c>
      <c r="X139" s="66">
        <f t="shared" si="163"/>
        <v>1540</v>
      </c>
      <c r="Y139" s="65">
        <f t="shared" si="129"/>
        <v>0</v>
      </c>
      <c r="Z139" s="65">
        <f t="shared" si="164"/>
        <v>1320</v>
      </c>
      <c r="AA139" s="66">
        <f t="shared" si="165"/>
        <v>1320</v>
      </c>
    </row>
    <row r="140" spans="1:27" ht="14.25" customHeight="1">
      <c r="A140" s="118">
        <v>7</v>
      </c>
      <c r="B140" s="46">
        <v>44378</v>
      </c>
      <c r="C140" s="68">
        <f>'base(indices)'!C142</f>
        <v>1100</v>
      </c>
      <c r="D140" s="312">
        <v>1</v>
      </c>
      <c r="E140" s="60">
        <f t="shared" si="151"/>
        <v>1100</v>
      </c>
      <c r="F140" s="59">
        <v>0</v>
      </c>
      <c r="G140" s="60">
        <f t="shared" si="152"/>
        <v>0</v>
      </c>
      <c r="H140" s="61">
        <f t="shared" si="153"/>
        <v>1100</v>
      </c>
      <c r="I140" s="304">
        <f t="shared" si="134"/>
        <v>1100</v>
      </c>
      <c r="J140" s="73">
        <v>0</v>
      </c>
      <c r="K140" s="104">
        <f t="shared" si="154"/>
        <v>1100</v>
      </c>
      <c r="L140" s="137">
        <f t="shared" si="155"/>
        <v>1100</v>
      </c>
      <c r="M140" s="138"/>
      <c r="N140" s="104">
        <f t="shared" si="156"/>
        <v>1045</v>
      </c>
      <c r="O140" s="130">
        <f t="shared" si="157"/>
        <v>1045</v>
      </c>
      <c r="P140" s="138"/>
      <c r="Q140" s="104">
        <f t="shared" si="158"/>
        <v>990</v>
      </c>
      <c r="R140" s="130">
        <f t="shared" si="159"/>
        <v>990</v>
      </c>
      <c r="S140" s="138"/>
      <c r="T140" s="104">
        <f t="shared" si="160"/>
        <v>880</v>
      </c>
      <c r="U140" s="130">
        <f t="shared" si="161"/>
        <v>880</v>
      </c>
      <c r="V140" s="138"/>
      <c r="W140" s="104">
        <f t="shared" si="162"/>
        <v>770</v>
      </c>
      <c r="X140" s="130">
        <f t="shared" si="163"/>
        <v>770</v>
      </c>
      <c r="Y140" s="304"/>
      <c r="Z140" s="138">
        <f t="shared" si="164"/>
        <v>660</v>
      </c>
      <c r="AA140" s="130">
        <f t="shared" si="165"/>
        <v>660</v>
      </c>
    </row>
    <row r="141" spans="1:27" s="30" customFormat="1" ht="14.25" customHeight="1">
      <c r="A141" s="118">
        <v>8</v>
      </c>
      <c r="B141" s="56">
        <v>44409</v>
      </c>
      <c r="C141" s="68">
        <f>'base(indices)'!C143</f>
        <v>0</v>
      </c>
      <c r="D141" s="312">
        <v>1</v>
      </c>
      <c r="E141" s="60">
        <f t="shared" si="151"/>
        <v>0</v>
      </c>
      <c r="F141" s="59">
        <v>0</v>
      </c>
      <c r="G141" s="60">
        <f t="shared" si="152"/>
        <v>0</v>
      </c>
      <c r="H141" s="61">
        <f t="shared" si="153"/>
        <v>0</v>
      </c>
      <c r="I141" s="106">
        <f t="shared" si="150"/>
        <v>0</v>
      </c>
      <c r="J141" s="63">
        <v>0</v>
      </c>
      <c r="K141" s="102">
        <f t="shared" si="154"/>
        <v>0</v>
      </c>
      <c r="L141" s="127">
        <f t="shared" si="155"/>
        <v>0</v>
      </c>
      <c r="M141" s="65">
        <f t="shared" si="117"/>
        <v>0</v>
      </c>
      <c r="N141" s="102">
        <f t="shared" si="156"/>
        <v>0</v>
      </c>
      <c r="O141" s="66">
        <f t="shared" si="157"/>
        <v>0</v>
      </c>
      <c r="P141" s="65">
        <f t="shared" si="120"/>
        <v>0</v>
      </c>
      <c r="Q141" s="102">
        <f t="shared" si="158"/>
        <v>0</v>
      </c>
      <c r="R141" s="66">
        <f t="shared" si="159"/>
        <v>0</v>
      </c>
      <c r="S141" s="65">
        <f t="shared" si="123"/>
        <v>0</v>
      </c>
      <c r="T141" s="102">
        <f t="shared" si="160"/>
        <v>0</v>
      </c>
      <c r="U141" s="66">
        <f t="shared" si="161"/>
        <v>0</v>
      </c>
      <c r="V141" s="65">
        <f t="shared" si="126"/>
        <v>0</v>
      </c>
      <c r="W141" s="102">
        <f t="shared" si="162"/>
        <v>0</v>
      </c>
      <c r="X141" s="66">
        <f t="shared" si="163"/>
        <v>0</v>
      </c>
      <c r="Y141" s="65">
        <f t="shared" si="129"/>
        <v>0</v>
      </c>
      <c r="Z141" s="65">
        <f t="shared" si="164"/>
        <v>0</v>
      </c>
      <c r="AA141" s="66">
        <f t="shared" si="165"/>
        <v>0</v>
      </c>
    </row>
    <row r="142" spans="1:27" ht="14.25" customHeight="1">
      <c r="A142" s="117">
        <v>9</v>
      </c>
      <c r="B142" s="46">
        <v>44440</v>
      </c>
      <c r="C142" s="68">
        <f>'base(indices)'!C144</f>
        <v>0</v>
      </c>
      <c r="D142" s="312">
        <v>1</v>
      </c>
      <c r="E142" s="60">
        <f t="shared" si="151"/>
        <v>0</v>
      </c>
      <c r="F142" s="59">
        <v>0</v>
      </c>
      <c r="G142" s="60">
        <f t="shared" si="152"/>
        <v>0</v>
      </c>
      <c r="H142" s="61">
        <f t="shared" si="153"/>
        <v>0</v>
      </c>
      <c r="I142" s="304">
        <f t="shared" si="134"/>
        <v>0</v>
      </c>
      <c r="J142" s="73">
        <v>0</v>
      </c>
      <c r="K142" s="104">
        <f t="shared" si="154"/>
        <v>0</v>
      </c>
      <c r="L142" s="137">
        <f t="shared" si="155"/>
        <v>0</v>
      </c>
      <c r="M142" s="138"/>
      <c r="N142" s="104">
        <f t="shared" si="156"/>
        <v>0</v>
      </c>
      <c r="O142" s="130">
        <f t="shared" si="157"/>
        <v>0</v>
      </c>
      <c r="P142" s="138"/>
      <c r="Q142" s="104">
        <f t="shared" si="158"/>
        <v>0</v>
      </c>
      <c r="R142" s="130">
        <f t="shared" si="159"/>
        <v>0</v>
      </c>
      <c r="S142" s="138"/>
      <c r="T142" s="104">
        <f t="shared" si="160"/>
        <v>0</v>
      </c>
      <c r="U142" s="130">
        <f t="shared" si="161"/>
        <v>0</v>
      </c>
      <c r="V142" s="138"/>
      <c r="W142" s="104">
        <f t="shared" si="162"/>
        <v>0</v>
      </c>
      <c r="X142" s="130">
        <f t="shared" si="163"/>
        <v>0</v>
      </c>
      <c r="Y142" s="304"/>
      <c r="Z142" s="138">
        <f t="shared" si="164"/>
        <v>0</v>
      </c>
      <c r="AA142" s="130">
        <f t="shared" si="165"/>
        <v>0</v>
      </c>
    </row>
    <row r="143" spans="1:27" s="30" customFormat="1" ht="14.25" customHeight="1">
      <c r="A143" s="118">
        <v>10</v>
      </c>
      <c r="B143" s="56">
        <v>44470</v>
      </c>
      <c r="C143" s="68">
        <f>'base(indices)'!C145</f>
        <v>0</v>
      </c>
      <c r="D143" s="312">
        <v>1</v>
      </c>
      <c r="E143" s="60">
        <f t="shared" si="151"/>
        <v>0</v>
      </c>
      <c r="F143" s="59">
        <v>0</v>
      </c>
      <c r="G143" s="60">
        <f t="shared" si="152"/>
        <v>0</v>
      </c>
      <c r="H143" s="61">
        <f t="shared" si="153"/>
        <v>0</v>
      </c>
      <c r="I143" s="106">
        <f t="shared" si="150"/>
        <v>0</v>
      </c>
      <c r="J143" s="63">
        <v>0</v>
      </c>
      <c r="K143" s="102">
        <f t="shared" si="154"/>
        <v>0</v>
      </c>
      <c r="L143" s="127">
        <f t="shared" si="155"/>
        <v>0</v>
      </c>
      <c r="M143" s="65">
        <f t="shared" si="117"/>
        <v>0</v>
      </c>
      <c r="N143" s="102">
        <f t="shared" si="156"/>
        <v>0</v>
      </c>
      <c r="O143" s="66">
        <f t="shared" si="157"/>
        <v>0</v>
      </c>
      <c r="P143" s="65">
        <f t="shared" si="120"/>
        <v>0</v>
      </c>
      <c r="Q143" s="102">
        <f t="shared" si="158"/>
        <v>0</v>
      </c>
      <c r="R143" s="66">
        <f t="shared" si="159"/>
        <v>0</v>
      </c>
      <c r="S143" s="65">
        <f t="shared" si="123"/>
        <v>0</v>
      </c>
      <c r="T143" s="102">
        <f t="shared" si="160"/>
        <v>0</v>
      </c>
      <c r="U143" s="66">
        <f t="shared" si="161"/>
        <v>0</v>
      </c>
      <c r="V143" s="65">
        <f t="shared" si="126"/>
        <v>0</v>
      </c>
      <c r="W143" s="102">
        <f t="shared" si="162"/>
        <v>0</v>
      </c>
      <c r="X143" s="66">
        <f t="shared" si="163"/>
        <v>0</v>
      </c>
      <c r="Y143" s="65">
        <f t="shared" si="129"/>
        <v>0</v>
      </c>
      <c r="Z143" s="65">
        <f t="shared" si="164"/>
        <v>0</v>
      </c>
      <c r="AA143" s="66">
        <f t="shared" si="165"/>
        <v>0</v>
      </c>
    </row>
    <row r="144" spans="1:27" ht="14.25" customHeight="1">
      <c r="A144" s="118">
        <v>11</v>
      </c>
      <c r="B144" s="46">
        <v>44501</v>
      </c>
      <c r="C144" s="68">
        <f>'base(indices)'!C146</f>
        <v>0</v>
      </c>
      <c r="D144" s="312">
        <v>1</v>
      </c>
      <c r="E144" s="60">
        <f t="shared" si="151"/>
        <v>0</v>
      </c>
      <c r="F144" s="59">
        <v>0</v>
      </c>
      <c r="G144" s="60">
        <f t="shared" si="152"/>
        <v>0</v>
      </c>
      <c r="H144" s="61">
        <f t="shared" si="153"/>
        <v>0</v>
      </c>
      <c r="I144" s="304">
        <f t="shared" si="134"/>
        <v>0</v>
      </c>
      <c r="J144" s="73">
        <v>0</v>
      </c>
      <c r="K144" s="104">
        <f t="shared" si="154"/>
        <v>0</v>
      </c>
      <c r="L144" s="137">
        <f t="shared" si="155"/>
        <v>0</v>
      </c>
      <c r="M144" s="138"/>
      <c r="N144" s="104">
        <f t="shared" si="156"/>
        <v>0</v>
      </c>
      <c r="O144" s="130">
        <f t="shared" si="157"/>
        <v>0</v>
      </c>
      <c r="P144" s="138"/>
      <c r="Q144" s="104">
        <f t="shared" si="158"/>
        <v>0</v>
      </c>
      <c r="R144" s="130">
        <f t="shared" si="159"/>
        <v>0</v>
      </c>
      <c r="S144" s="138"/>
      <c r="T144" s="104">
        <f t="shared" si="160"/>
        <v>0</v>
      </c>
      <c r="U144" s="130">
        <f t="shared" si="161"/>
        <v>0</v>
      </c>
      <c r="V144" s="138"/>
      <c r="W144" s="104">
        <f t="shared" si="162"/>
        <v>0</v>
      </c>
      <c r="X144" s="130">
        <f t="shared" si="163"/>
        <v>0</v>
      </c>
      <c r="Y144" s="304"/>
      <c r="Z144" s="138">
        <f t="shared" si="164"/>
        <v>0</v>
      </c>
      <c r="AA144" s="130">
        <f t="shared" si="165"/>
        <v>0</v>
      </c>
    </row>
    <row r="145" spans="1:27" ht="14.25" customHeight="1">
      <c r="A145" s="124">
        <v>12</v>
      </c>
      <c r="B145" s="56">
        <v>44531</v>
      </c>
      <c r="C145" s="68">
        <f>'base(indices)'!C147</f>
        <v>0</v>
      </c>
      <c r="D145" s="312">
        <v>1</v>
      </c>
      <c r="E145" s="60">
        <f t="shared" si="151"/>
        <v>0</v>
      </c>
      <c r="F145" s="59">
        <v>0</v>
      </c>
      <c r="G145" s="60">
        <f t="shared" si="152"/>
        <v>0</v>
      </c>
      <c r="H145" s="61">
        <f t="shared" si="153"/>
        <v>0</v>
      </c>
      <c r="I145" s="106">
        <f t="shared" si="150"/>
        <v>0</v>
      </c>
      <c r="J145" s="63">
        <v>0</v>
      </c>
      <c r="K145" s="102">
        <f t="shared" si="154"/>
        <v>0</v>
      </c>
      <c r="L145" s="127">
        <f t="shared" si="155"/>
        <v>0</v>
      </c>
      <c r="M145" s="65">
        <f t="shared" si="117"/>
        <v>0</v>
      </c>
      <c r="N145" s="102">
        <f t="shared" si="156"/>
        <v>0</v>
      </c>
      <c r="O145" s="66">
        <f t="shared" si="157"/>
        <v>0</v>
      </c>
      <c r="P145" s="65">
        <f t="shared" si="120"/>
        <v>0</v>
      </c>
      <c r="Q145" s="102">
        <f t="shared" si="158"/>
        <v>0</v>
      </c>
      <c r="R145" s="66">
        <f t="shared" si="159"/>
        <v>0</v>
      </c>
      <c r="S145" s="65">
        <f t="shared" si="123"/>
        <v>0</v>
      </c>
      <c r="T145" s="102">
        <f t="shared" si="160"/>
        <v>0</v>
      </c>
      <c r="U145" s="66">
        <f t="shared" si="161"/>
        <v>0</v>
      </c>
      <c r="V145" s="65">
        <f t="shared" si="126"/>
        <v>0</v>
      </c>
      <c r="W145" s="102">
        <f t="shared" si="162"/>
        <v>0</v>
      </c>
      <c r="X145" s="66">
        <f t="shared" si="163"/>
        <v>0</v>
      </c>
      <c r="Y145" s="65">
        <f t="shared" si="129"/>
        <v>0</v>
      </c>
      <c r="Z145" s="65">
        <f t="shared" si="164"/>
        <v>0</v>
      </c>
      <c r="AA145" s="66">
        <f t="shared" si="165"/>
        <v>0</v>
      </c>
    </row>
    <row r="146" spans="1:27" ht="14.25" customHeight="1" thickBot="1">
      <c r="A146" s="116"/>
      <c r="B146" s="76"/>
      <c r="C146" s="77"/>
      <c r="D146" s="78"/>
      <c r="E146" s="80"/>
      <c r="F146" s="79"/>
      <c r="G146" s="80"/>
      <c r="H146" s="262"/>
      <c r="I146" s="93"/>
      <c r="J146" s="94"/>
      <c r="K146" s="95"/>
      <c r="L146" s="121"/>
      <c r="M146" s="85"/>
      <c r="N146" s="83"/>
      <c r="O146" s="86"/>
      <c r="P146" s="85"/>
      <c r="Q146" s="83"/>
      <c r="R146" s="86"/>
      <c r="S146" s="82"/>
      <c r="T146" s="83"/>
      <c r="U146" s="84"/>
      <c r="V146" s="85"/>
      <c r="W146" s="83"/>
      <c r="X146" s="86"/>
      <c r="Y146" s="136"/>
      <c r="Z146" s="82"/>
      <c r="AA146" s="86"/>
    </row>
    <row r="147" spans="1:27" ht="10.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" customHeight="1">
      <c r="B148" s="43" t="s">
        <v>40</v>
      </c>
      <c r="C148" s="43"/>
      <c r="F148" s="394">
        <f>I8</f>
        <v>44409</v>
      </c>
      <c r="G148" s="394"/>
      <c r="H148" s="393">
        <f>SUM(H134:H147)</f>
        <v>7700</v>
      </c>
      <c r="I148" s="393"/>
    </row>
    <row r="149" spans="1:27" ht="15" customHeight="1">
      <c r="C149" s="32" t="s">
        <v>163</v>
      </c>
      <c r="F149" s="213"/>
      <c r="G149" s="25"/>
      <c r="H149" s="390">
        <f>1100*60</f>
        <v>66000</v>
      </c>
      <c r="I149" s="390"/>
      <c r="N149" s="214"/>
    </row>
    <row r="150" spans="1:27" ht="15" customHeight="1"/>
    <row r="151" spans="1:27" ht="15" customHeight="1"/>
    <row r="152" spans="1:27" ht="15" customHeight="1"/>
    <row r="153" spans="1:27" ht="15" customHeight="1"/>
    <row r="214" spans="12:27" ht="13.5">
      <c r="L214"/>
      <c r="M214" s="14"/>
      <c r="N214" s="8"/>
      <c r="O214" s="14"/>
      <c r="Q214" s="15"/>
      <c r="T214" s="8"/>
      <c r="U214" s="9"/>
      <c r="V214" s="9"/>
      <c r="W214" s="9"/>
      <c r="X214" s="9"/>
      <c r="Y214" s="9"/>
      <c r="Z214" s="9"/>
      <c r="AA214" s="9"/>
    </row>
    <row r="215" spans="12:27" ht="13.5">
      <c r="T215" s="8"/>
      <c r="U215" s="9"/>
      <c r="V215" s="9"/>
      <c r="W215" s="9"/>
      <c r="X215" s="9"/>
      <c r="Y215" s="9"/>
      <c r="Z215" s="9"/>
      <c r="AA215" s="9"/>
    </row>
    <row r="216" spans="12:27" ht="13.5">
      <c r="T216" s="8"/>
      <c r="U216" s="9"/>
      <c r="V216" s="9"/>
      <c r="W216" s="9"/>
      <c r="X216" s="9"/>
      <c r="Y216" s="9"/>
      <c r="Z216" s="9"/>
      <c r="AA216" s="9"/>
    </row>
    <row r="217" spans="12:27" ht="13.5">
      <c r="T217" s="8"/>
      <c r="U217" s="9"/>
      <c r="V217" s="9"/>
      <c r="W217" s="9"/>
      <c r="X217" s="9"/>
      <c r="Y217" s="9"/>
      <c r="Z217" s="9"/>
      <c r="AA217" s="9"/>
    </row>
    <row r="218" spans="12:27" ht="13.5">
      <c r="T218" s="8"/>
      <c r="U218" s="9"/>
      <c r="V218" s="9"/>
      <c r="W218" s="9"/>
      <c r="X218" s="9"/>
      <c r="Y218" s="9"/>
      <c r="Z218" s="9"/>
      <c r="AA218" s="9"/>
    </row>
  </sheetData>
  <mergeCells count="22">
    <mergeCell ref="W7:X7"/>
    <mergeCell ref="I8:J8"/>
    <mergeCell ref="A9:A10"/>
    <mergeCell ref="B9:B10"/>
    <mergeCell ref="C9:C10"/>
    <mergeCell ref="D9:D10"/>
    <mergeCell ref="E9:E10"/>
    <mergeCell ref="Y9:AA9"/>
    <mergeCell ref="S9:U9"/>
    <mergeCell ref="V9:X9"/>
    <mergeCell ref="H9:H10"/>
    <mergeCell ref="I9:I10"/>
    <mergeCell ref="J9:L9"/>
    <mergeCell ref="M9:O9"/>
    <mergeCell ref="P9:R9"/>
    <mergeCell ref="H149:I149"/>
    <mergeCell ref="G9:G10"/>
    <mergeCell ref="F9:F10"/>
    <mergeCell ref="H148:I148"/>
    <mergeCell ref="F148:G148"/>
    <mergeCell ref="H131:I131"/>
    <mergeCell ref="F131:G131"/>
  </mergeCells>
  <phoneticPr fontId="0" type="noConversion"/>
  <conditionalFormatting sqref="J131:K133 E11:E86 G11:H86 C106 F11:F106 C11:C94">
    <cfRule type="cellIs" dxfId="3306" priority="1103" stopIfTrue="1" operator="notEqual">
      <formula>""</formula>
    </cfRule>
  </conditionalFormatting>
  <conditionalFormatting sqref="D11:D106">
    <cfRule type="cellIs" dxfId="3305" priority="957" stopIfTrue="1" operator="equal">
      <formula>"Total"</formula>
    </cfRule>
  </conditionalFormatting>
  <conditionalFormatting sqref="D86">
    <cfRule type="cellIs" dxfId="3304" priority="907" stopIfTrue="1" operator="equal">
      <formula>"Total"</formula>
    </cfRule>
  </conditionalFormatting>
  <conditionalFormatting sqref="F131:F133">
    <cfRule type="cellIs" dxfId="3303" priority="971" stopIfTrue="1" operator="notEqual">
      <formula>""</formula>
    </cfRule>
  </conditionalFormatting>
  <conditionalFormatting sqref="F131:F133">
    <cfRule type="cellIs" dxfId="3302" priority="972" stopIfTrue="1" operator="notEqual">
      <formula>""</formula>
    </cfRule>
  </conditionalFormatting>
  <conditionalFormatting sqref="F88">
    <cfRule type="cellIs" dxfId="3301" priority="900" stopIfTrue="1" operator="notEqual">
      <formula>""</formula>
    </cfRule>
  </conditionalFormatting>
  <conditionalFormatting sqref="E87:E89 G87:H89">
    <cfRule type="cellIs" dxfId="3300" priority="903" stopIfTrue="1" operator="notEqual">
      <formula>""</formula>
    </cfRule>
  </conditionalFormatting>
  <conditionalFormatting sqref="F86">
    <cfRule type="cellIs" dxfId="3299" priority="905" stopIfTrue="1" operator="notEqual">
      <formula>""</formula>
    </cfRule>
  </conditionalFormatting>
  <conditionalFormatting sqref="E87:E89">
    <cfRule type="cellIs" dxfId="3298" priority="901" stopIfTrue="1" operator="notEqual">
      <formula>""</formula>
    </cfRule>
  </conditionalFormatting>
  <conditionalFormatting sqref="E87:E89 G87:H89">
    <cfRule type="cellIs" dxfId="3297" priority="902" stopIfTrue="1" operator="notEqual">
      <formula>""</formula>
    </cfRule>
  </conditionalFormatting>
  <conditionalFormatting sqref="E90 G90:H90">
    <cfRule type="cellIs" dxfId="3296" priority="894" stopIfTrue="1" operator="notEqual">
      <formula>""</formula>
    </cfRule>
  </conditionalFormatting>
  <conditionalFormatting sqref="E90 G90:H90">
    <cfRule type="cellIs" dxfId="3295" priority="893" stopIfTrue="1" operator="notEqual">
      <formula>""</formula>
    </cfRule>
  </conditionalFormatting>
  <conditionalFormatting sqref="F90">
    <cfRule type="cellIs" dxfId="3294" priority="891" stopIfTrue="1" operator="notEqual">
      <formula>""</formula>
    </cfRule>
  </conditionalFormatting>
  <conditionalFormatting sqref="F92">
    <cfRule type="cellIs" dxfId="3293" priority="882" stopIfTrue="1" operator="notEqual">
      <formula>""</formula>
    </cfRule>
  </conditionalFormatting>
  <conditionalFormatting sqref="E91:E106 G91:H106">
    <cfRule type="cellIs" dxfId="3292" priority="885" stopIfTrue="1" operator="notEqual">
      <formula>""</formula>
    </cfRule>
  </conditionalFormatting>
  <conditionalFormatting sqref="D91:D106">
    <cfRule type="cellIs" dxfId="3291" priority="886" stopIfTrue="1" operator="equal">
      <formula>"Total"</formula>
    </cfRule>
  </conditionalFormatting>
  <conditionalFormatting sqref="E94:E106 G94:H106">
    <cfRule type="cellIs" dxfId="3290" priority="875" stopIfTrue="1" operator="notEqual">
      <formula>""</formula>
    </cfRule>
  </conditionalFormatting>
  <conditionalFormatting sqref="F94:F106">
    <cfRule type="cellIs" dxfId="3289" priority="872" stopIfTrue="1" operator="notEqual">
      <formula>""</formula>
    </cfRule>
  </conditionalFormatting>
  <conditionalFormatting sqref="D94:D106">
    <cfRule type="cellIs" dxfId="3288" priority="878" stopIfTrue="1" operator="equal">
      <formula>"Total"</formula>
    </cfRule>
  </conditionalFormatting>
  <conditionalFormatting sqref="F94:F106">
    <cfRule type="cellIs" dxfId="3287" priority="873" stopIfTrue="1" operator="notEqual">
      <formula>""</formula>
    </cfRule>
  </conditionalFormatting>
  <conditionalFormatting sqref="F87:F89">
    <cfRule type="cellIs" dxfId="3286" priority="899" stopIfTrue="1" operator="notEqual">
      <formula>""</formula>
    </cfRule>
  </conditionalFormatting>
  <conditionalFormatting sqref="D90">
    <cfRule type="cellIs" dxfId="3285" priority="896" stopIfTrue="1" operator="equal">
      <formula>"Total"</formula>
    </cfRule>
  </conditionalFormatting>
  <conditionalFormatting sqref="E91:E106">
    <cfRule type="cellIs" dxfId="3284" priority="883" stopIfTrue="1" operator="notEqual">
      <formula>""</formula>
    </cfRule>
  </conditionalFormatting>
  <conditionalFormatting sqref="D90">
    <cfRule type="cellIs" dxfId="3283" priority="895" stopIfTrue="1" operator="equal">
      <formula>"Total"</formula>
    </cfRule>
  </conditionalFormatting>
  <conditionalFormatting sqref="E90">
    <cfRule type="cellIs" dxfId="3282" priority="892" stopIfTrue="1" operator="notEqual">
      <formula>""</formula>
    </cfRule>
  </conditionalFormatting>
  <conditionalFormatting sqref="F90">
    <cfRule type="cellIs" dxfId="3281" priority="890" stopIfTrue="1" operator="notEqual">
      <formula>""</formula>
    </cfRule>
  </conditionalFormatting>
  <conditionalFormatting sqref="F91:F106">
    <cfRule type="cellIs" dxfId="3280" priority="881" stopIfTrue="1" operator="notEqual">
      <formula>""</formula>
    </cfRule>
  </conditionalFormatting>
  <conditionalFormatting sqref="E91:E106 G91:H106">
    <cfRule type="cellIs" dxfId="3279" priority="884" stopIfTrue="1" operator="notEqual">
      <formula>""</formula>
    </cfRule>
  </conditionalFormatting>
  <conditionalFormatting sqref="D94:D106">
    <cfRule type="cellIs" dxfId="3278" priority="877" stopIfTrue="1" operator="equal">
      <formula>"Total"</formula>
    </cfRule>
  </conditionalFormatting>
  <conditionalFormatting sqref="E94:E106 G94:H106">
    <cfRule type="cellIs" dxfId="3277" priority="876" stopIfTrue="1" operator="notEqual">
      <formula>""</formula>
    </cfRule>
  </conditionalFormatting>
  <conditionalFormatting sqref="E94:E106">
    <cfRule type="cellIs" dxfId="3276" priority="874" stopIfTrue="1" operator="notEqual">
      <formula>""</formula>
    </cfRule>
  </conditionalFormatting>
  <conditionalFormatting sqref="D91:D106">
    <cfRule type="cellIs" dxfId="3275" priority="887" stopIfTrue="1" operator="equal">
      <formula>"Total"</formula>
    </cfRule>
  </conditionalFormatting>
  <conditionalFormatting sqref="F94:F106">
    <cfRule type="cellIs" dxfId="3274" priority="871" stopIfTrue="1" operator="notEqual">
      <formula>""</formula>
    </cfRule>
  </conditionalFormatting>
  <conditionalFormatting sqref="D9">
    <cfRule type="cellIs" dxfId="3273" priority="866" stopIfTrue="1" operator="equal">
      <formula>"Total"</formula>
    </cfRule>
  </conditionalFormatting>
  <conditionalFormatting sqref="D9">
    <cfRule type="cellIs" dxfId="3272" priority="865" stopIfTrue="1" operator="equal">
      <formula>"Total"</formula>
    </cfRule>
  </conditionalFormatting>
  <conditionalFormatting sqref="F107:F108">
    <cfRule type="cellIs" dxfId="3271" priority="800" stopIfTrue="1" operator="notEqual">
      <formula>""</formula>
    </cfRule>
  </conditionalFormatting>
  <conditionalFormatting sqref="E108 G108:H108">
    <cfRule type="cellIs" dxfId="3270" priority="787" stopIfTrue="1" operator="notEqual">
      <formula>""</formula>
    </cfRule>
  </conditionalFormatting>
  <conditionalFormatting sqref="E107:E108 G107:H108">
    <cfRule type="cellIs" dxfId="3269" priority="795" stopIfTrue="1" operator="notEqual">
      <formula>""</formula>
    </cfRule>
  </conditionalFormatting>
  <conditionalFormatting sqref="E108 G108:H108">
    <cfRule type="cellIs" dxfId="3268" priority="786" stopIfTrue="1" operator="notEqual">
      <formula>""</formula>
    </cfRule>
  </conditionalFormatting>
  <conditionalFormatting sqref="F108">
    <cfRule type="cellIs" dxfId="3267" priority="784" stopIfTrue="1" operator="notEqual">
      <formula>""</formula>
    </cfRule>
  </conditionalFormatting>
  <conditionalFormatting sqref="E107:E108">
    <cfRule type="cellIs" dxfId="3266" priority="793" stopIfTrue="1" operator="notEqual">
      <formula>""</formula>
    </cfRule>
  </conditionalFormatting>
  <conditionalFormatting sqref="E107:E108 G107:H108">
    <cfRule type="cellIs" dxfId="3265" priority="794" stopIfTrue="1" operator="notEqual">
      <formula>""</formula>
    </cfRule>
  </conditionalFormatting>
  <conditionalFormatting sqref="F107:F108">
    <cfRule type="cellIs" dxfId="3264" priority="792" stopIfTrue="1" operator="notEqual">
      <formula>""</formula>
    </cfRule>
  </conditionalFormatting>
  <conditionalFormatting sqref="E108">
    <cfRule type="cellIs" dxfId="3263" priority="785" stopIfTrue="1" operator="notEqual">
      <formula>""</formula>
    </cfRule>
  </conditionalFormatting>
  <conditionalFormatting sqref="F108">
    <cfRule type="cellIs" dxfId="3262" priority="783" stopIfTrue="1" operator="notEqual">
      <formula>""</formula>
    </cfRule>
  </conditionalFormatting>
  <conditionalFormatting sqref="F108">
    <cfRule type="cellIs" dxfId="3261" priority="782" stopIfTrue="1" operator="notEqual">
      <formula>""</formula>
    </cfRule>
  </conditionalFormatting>
  <conditionalFormatting sqref="F109:F110">
    <cfRule type="cellIs" dxfId="3260" priority="779" stopIfTrue="1" operator="notEqual">
      <formula>""</formula>
    </cfRule>
  </conditionalFormatting>
  <conditionalFormatting sqref="E109:E110 G109:H110">
    <cfRule type="cellIs" dxfId="3259" priority="774" stopIfTrue="1" operator="notEqual">
      <formula>""</formula>
    </cfRule>
  </conditionalFormatting>
  <conditionalFormatting sqref="E110 G110:H110">
    <cfRule type="cellIs" dxfId="3258" priority="765" stopIfTrue="1" operator="notEqual">
      <formula>""</formula>
    </cfRule>
  </conditionalFormatting>
  <conditionalFormatting sqref="F110">
    <cfRule type="cellIs" dxfId="3257" priority="763" stopIfTrue="1" operator="notEqual">
      <formula>""</formula>
    </cfRule>
  </conditionalFormatting>
  <conditionalFormatting sqref="E109:E110">
    <cfRule type="cellIs" dxfId="3256" priority="772" stopIfTrue="1" operator="notEqual">
      <formula>""</formula>
    </cfRule>
  </conditionalFormatting>
  <conditionalFormatting sqref="E109:E110 G109:H110">
    <cfRule type="cellIs" dxfId="3255" priority="773" stopIfTrue="1" operator="notEqual">
      <formula>""</formula>
    </cfRule>
  </conditionalFormatting>
  <conditionalFormatting sqref="F109:F110">
    <cfRule type="cellIs" dxfId="3254" priority="771" stopIfTrue="1" operator="notEqual">
      <formula>""</formula>
    </cfRule>
  </conditionalFormatting>
  <conditionalFormatting sqref="E110 G110:H110">
    <cfRule type="cellIs" dxfId="3253" priority="766" stopIfTrue="1" operator="notEqual">
      <formula>""</formula>
    </cfRule>
  </conditionalFormatting>
  <conditionalFormatting sqref="E110">
    <cfRule type="cellIs" dxfId="3252" priority="764" stopIfTrue="1" operator="notEqual">
      <formula>""</formula>
    </cfRule>
  </conditionalFormatting>
  <conditionalFormatting sqref="F110">
    <cfRule type="cellIs" dxfId="3251" priority="762" stopIfTrue="1" operator="notEqual">
      <formula>""</formula>
    </cfRule>
  </conditionalFormatting>
  <conditionalFormatting sqref="F110">
    <cfRule type="cellIs" dxfId="3250" priority="761" stopIfTrue="1" operator="notEqual">
      <formula>""</formula>
    </cfRule>
  </conditionalFormatting>
  <conditionalFormatting sqref="F111:F112">
    <cfRule type="cellIs" dxfId="3249" priority="758" stopIfTrue="1" operator="notEqual">
      <formula>""</formula>
    </cfRule>
  </conditionalFormatting>
  <conditionalFormatting sqref="E111:E112 G111:H112">
    <cfRule type="cellIs" dxfId="3248" priority="753" stopIfTrue="1" operator="notEqual">
      <formula>""</formula>
    </cfRule>
  </conditionalFormatting>
  <conditionalFormatting sqref="E112 G112:H112">
    <cfRule type="cellIs" dxfId="3247" priority="744" stopIfTrue="1" operator="notEqual">
      <formula>""</formula>
    </cfRule>
  </conditionalFormatting>
  <conditionalFormatting sqref="F112">
    <cfRule type="cellIs" dxfId="3246" priority="742" stopIfTrue="1" operator="notEqual">
      <formula>""</formula>
    </cfRule>
  </conditionalFormatting>
  <conditionalFormatting sqref="E111:E112">
    <cfRule type="cellIs" dxfId="3245" priority="751" stopIfTrue="1" operator="notEqual">
      <formula>""</formula>
    </cfRule>
  </conditionalFormatting>
  <conditionalFormatting sqref="E111:E112 G111:H112">
    <cfRule type="cellIs" dxfId="3244" priority="752" stopIfTrue="1" operator="notEqual">
      <formula>""</formula>
    </cfRule>
  </conditionalFormatting>
  <conditionalFormatting sqref="F111:F112">
    <cfRule type="cellIs" dxfId="3243" priority="750" stopIfTrue="1" operator="notEqual">
      <formula>""</formula>
    </cfRule>
  </conditionalFormatting>
  <conditionalFormatting sqref="E112 G112:H112">
    <cfRule type="cellIs" dxfId="3242" priority="745" stopIfTrue="1" operator="notEqual">
      <formula>""</formula>
    </cfRule>
  </conditionalFormatting>
  <conditionalFormatting sqref="E112">
    <cfRule type="cellIs" dxfId="3241" priority="743" stopIfTrue="1" operator="notEqual">
      <formula>""</formula>
    </cfRule>
  </conditionalFormatting>
  <conditionalFormatting sqref="F112">
    <cfRule type="cellIs" dxfId="3240" priority="741" stopIfTrue="1" operator="notEqual">
      <formula>""</formula>
    </cfRule>
  </conditionalFormatting>
  <conditionalFormatting sqref="F112">
    <cfRule type="cellIs" dxfId="3239" priority="740" stopIfTrue="1" operator="notEqual">
      <formula>""</formula>
    </cfRule>
  </conditionalFormatting>
  <conditionalFormatting sqref="F113:F114">
    <cfRule type="cellIs" dxfId="3238" priority="737" stopIfTrue="1" operator="notEqual">
      <formula>""</formula>
    </cfRule>
  </conditionalFormatting>
  <conditionalFormatting sqref="E113:E114 G113:H114">
    <cfRule type="cellIs" dxfId="3237" priority="732" stopIfTrue="1" operator="notEqual">
      <formula>""</formula>
    </cfRule>
  </conditionalFormatting>
  <conditionalFormatting sqref="E114 G114:H114">
    <cfRule type="cellIs" dxfId="3236" priority="723" stopIfTrue="1" operator="notEqual">
      <formula>""</formula>
    </cfRule>
  </conditionalFormatting>
  <conditionalFormatting sqref="F114">
    <cfRule type="cellIs" dxfId="3235" priority="721" stopIfTrue="1" operator="notEqual">
      <formula>""</formula>
    </cfRule>
  </conditionalFormatting>
  <conditionalFormatting sqref="E113:E114">
    <cfRule type="cellIs" dxfId="3234" priority="730" stopIfTrue="1" operator="notEqual">
      <formula>""</formula>
    </cfRule>
  </conditionalFormatting>
  <conditionalFormatting sqref="E113:E114 G113:H114">
    <cfRule type="cellIs" dxfId="3233" priority="731" stopIfTrue="1" operator="notEqual">
      <formula>""</formula>
    </cfRule>
  </conditionalFormatting>
  <conditionalFormatting sqref="F113:F114">
    <cfRule type="cellIs" dxfId="3232" priority="729" stopIfTrue="1" operator="notEqual">
      <formula>""</formula>
    </cfRule>
  </conditionalFormatting>
  <conditionalFormatting sqref="E114 G114:H114">
    <cfRule type="cellIs" dxfId="3231" priority="724" stopIfTrue="1" operator="notEqual">
      <formula>""</formula>
    </cfRule>
  </conditionalFormatting>
  <conditionalFormatting sqref="E114">
    <cfRule type="cellIs" dxfId="3230" priority="722" stopIfTrue="1" operator="notEqual">
      <formula>""</formula>
    </cfRule>
  </conditionalFormatting>
  <conditionalFormatting sqref="F114">
    <cfRule type="cellIs" dxfId="3229" priority="720" stopIfTrue="1" operator="notEqual">
      <formula>""</formula>
    </cfRule>
  </conditionalFormatting>
  <conditionalFormatting sqref="F114">
    <cfRule type="cellIs" dxfId="3228" priority="719" stopIfTrue="1" operator="notEqual">
      <formula>""</formula>
    </cfRule>
  </conditionalFormatting>
  <conditionalFormatting sqref="F115:F116">
    <cfRule type="cellIs" dxfId="3227" priority="716" stopIfTrue="1" operator="notEqual">
      <formula>""</formula>
    </cfRule>
  </conditionalFormatting>
  <conditionalFormatting sqref="E115:E116 G115:H116">
    <cfRule type="cellIs" dxfId="3226" priority="711" stopIfTrue="1" operator="notEqual">
      <formula>""</formula>
    </cfRule>
  </conditionalFormatting>
  <conditionalFormatting sqref="E116 G116:H116">
    <cfRule type="cellIs" dxfId="3225" priority="702" stopIfTrue="1" operator="notEqual">
      <formula>""</formula>
    </cfRule>
  </conditionalFormatting>
  <conditionalFormatting sqref="F116">
    <cfRule type="cellIs" dxfId="3224" priority="700" stopIfTrue="1" operator="notEqual">
      <formula>""</formula>
    </cfRule>
  </conditionalFormatting>
  <conditionalFormatting sqref="E115:E116">
    <cfRule type="cellIs" dxfId="3223" priority="709" stopIfTrue="1" operator="notEqual">
      <formula>""</formula>
    </cfRule>
  </conditionalFormatting>
  <conditionalFormatting sqref="E115:E116 G115:H116">
    <cfRule type="cellIs" dxfId="3222" priority="710" stopIfTrue="1" operator="notEqual">
      <formula>""</formula>
    </cfRule>
  </conditionalFormatting>
  <conditionalFormatting sqref="F115:F116">
    <cfRule type="cellIs" dxfId="3221" priority="708" stopIfTrue="1" operator="notEqual">
      <formula>""</formula>
    </cfRule>
  </conditionalFormatting>
  <conditionalFormatting sqref="E116 G116:H116">
    <cfRule type="cellIs" dxfId="3220" priority="703" stopIfTrue="1" operator="notEqual">
      <formula>""</formula>
    </cfRule>
  </conditionalFormatting>
  <conditionalFormatting sqref="E116">
    <cfRule type="cellIs" dxfId="3219" priority="701" stopIfTrue="1" operator="notEqual">
      <formula>""</formula>
    </cfRule>
  </conditionalFormatting>
  <conditionalFormatting sqref="F116">
    <cfRule type="cellIs" dxfId="3218" priority="699" stopIfTrue="1" operator="notEqual">
      <formula>""</formula>
    </cfRule>
  </conditionalFormatting>
  <conditionalFormatting sqref="F116">
    <cfRule type="cellIs" dxfId="3217" priority="698" stopIfTrue="1" operator="notEqual">
      <formula>""</formula>
    </cfRule>
  </conditionalFormatting>
  <conditionalFormatting sqref="F117:F130">
    <cfRule type="cellIs" dxfId="3216" priority="695" stopIfTrue="1" operator="notEqual">
      <formula>""</formula>
    </cfRule>
  </conditionalFormatting>
  <conditionalFormatting sqref="E117:E130">
    <cfRule type="cellIs" dxfId="3215" priority="688" stopIfTrue="1" operator="notEqual">
      <formula>""</formula>
    </cfRule>
  </conditionalFormatting>
  <conditionalFormatting sqref="E117:E130 G117:H130">
    <cfRule type="cellIs" dxfId="3214" priority="69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13" priority="681" stopIfTrue="1" operator="notEqual">
      <formula>""</formula>
    </cfRule>
  </conditionalFormatting>
  <conditionalFormatting sqref="F118 F120 F122 F124 F126 F128 F130">
    <cfRule type="cellIs" dxfId="3212" priority="679" stopIfTrue="1" operator="notEqual">
      <formula>""</formula>
    </cfRule>
  </conditionalFormatting>
  <conditionalFormatting sqref="F117:F130">
    <cfRule type="cellIs" dxfId="3211" priority="687" stopIfTrue="1" operator="notEqual">
      <formula>""</formula>
    </cfRule>
  </conditionalFormatting>
  <conditionalFormatting sqref="E117:E130 G117:H130">
    <cfRule type="cellIs" dxfId="3210" priority="689" stopIfTrue="1" operator="notEqual">
      <formula>""</formula>
    </cfRule>
  </conditionalFormatting>
  <conditionalFormatting sqref="E118 E120 E122 E124 E126 E128 E130">
    <cfRule type="cellIs" dxfId="3209" priority="68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08" priority="682" stopIfTrue="1" operator="notEqual">
      <formula>""</formula>
    </cfRule>
  </conditionalFormatting>
  <conditionalFormatting sqref="F118 F120 F122 F124 F126 F128 F130">
    <cfRule type="cellIs" dxfId="3207" priority="678" stopIfTrue="1" operator="notEqual">
      <formula>""</formula>
    </cfRule>
  </conditionalFormatting>
  <conditionalFormatting sqref="F118 F120 F122 F124 F126 F128 F130">
    <cfRule type="cellIs" dxfId="3206" priority="677" stopIfTrue="1" operator="notEqual">
      <formula>""</formula>
    </cfRule>
  </conditionalFormatting>
  <conditionalFormatting sqref="B146">
    <cfRule type="cellIs" dxfId="3205" priority="547" stopIfTrue="1" operator="notEqual">
      <formula>""</formula>
    </cfRule>
  </conditionalFormatting>
  <conditionalFormatting sqref="C146">
    <cfRule type="cellIs" dxfId="3204" priority="476" stopIfTrue="1" operator="notEqual">
      <formula>""</formula>
    </cfRule>
  </conditionalFormatting>
  <conditionalFormatting sqref="E136 G136:H136">
    <cfRule type="cellIs" dxfId="3203" priority="447" stopIfTrue="1" operator="notEqual">
      <formula>""</formula>
    </cfRule>
  </conditionalFormatting>
  <conditionalFormatting sqref="E136">
    <cfRule type="cellIs" dxfId="3202" priority="445" stopIfTrue="1" operator="notEqual">
      <formula>""</formula>
    </cfRule>
  </conditionalFormatting>
  <conditionalFormatting sqref="F148">
    <cfRule type="cellIs" dxfId="3201" priority="441" stopIfTrue="1" operator="notEqual">
      <formula>""</formula>
    </cfRule>
  </conditionalFormatting>
  <conditionalFormatting sqref="E146:H146">
    <cfRule type="cellIs" dxfId="3200" priority="457" stopIfTrue="1" operator="notEqual">
      <formula>""</formula>
    </cfRule>
  </conditionalFormatting>
  <conditionalFormatting sqref="F136">
    <cfRule type="cellIs" dxfId="3199" priority="443" stopIfTrue="1" operator="notEqual">
      <formula>""</formula>
    </cfRule>
  </conditionalFormatting>
  <conditionalFormatting sqref="E136 G136:H136">
    <cfRule type="cellIs" dxfId="3198" priority="446" stopIfTrue="1" operator="notEqual">
      <formula>""</formula>
    </cfRule>
  </conditionalFormatting>
  <conditionalFormatting sqref="H147:X147">
    <cfRule type="cellIs" dxfId="3197" priority="458" stopIfTrue="1" operator="notEqual">
      <formula>""</formula>
    </cfRule>
  </conditionalFormatting>
  <conditionalFormatting sqref="F136">
    <cfRule type="cellIs" dxfId="3196" priority="444" stopIfTrue="1" operator="notEqual">
      <formula>""</formula>
    </cfRule>
  </conditionalFormatting>
  <conditionalFormatting sqref="D146">
    <cfRule type="cellIs" dxfId="3195" priority="456" stopIfTrue="1" operator="equal">
      <formula>"Total"</formula>
    </cfRule>
  </conditionalFormatting>
  <conditionalFormatting sqref="F148">
    <cfRule type="cellIs" dxfId="3194" priority="442" stopIfTrue="1" operator="notEqual">
      <formula>""</formula>
    </cfRule>
  </conditionalFormatting>
  <conditionalFormatting sqref="Y147:AA147">
    <cfRule type="cellIs" dxfId="3193" priority="440" stopIfTrue="1" operator="notEqual">
      <formula>""</formula>
    </cfRule>
  </conditionalFormatting>
  <conditionalFormatting sqref="C22">
    <cfRule type="cellIs" dxfId="3192" priority="436" stopIfTrue="1" operator="notEqual">
      <formula>""</formula>
    </cfRule>
  </conditionalFormatting>
  <conditionalFormatting sqref="C13:C24">
    <cfRule type="cellIs" dxfId="3191" priority="432" stopIfTrue="1" operator="notEqual">
      <formula>""</formula>
    </cfRule>
  </conditionalFormatting>
  <conditionalFormatting sqref="C106 C72:C82 C84:C94">
    <cfRule type="cellIs" dxfId="3190" priority="431" stopIfTrue="1" operator="notEqual">
      <formula>""</formula>
    </cfRule>
  </conditionalFormatting>
  <conditionalFormatting sqref="C83">
    <cfRule type="cellIs" dxfId="3189" priority="424" stopIfTrue="1" operator="notEqual">
      <formula>""</formula>
    </cfRule>
  </conditionalFormatting>
  <conditionalFormatting sqref="C83">
    <cfRule type="cellIs" dxfId="3188" priority="423" stopIfTrue="1" operator="notEqual">
      <formula>""</formula>
    </cfRule>
  </conditionalFormatting>
  <conditionalFormatting sqref="C84:C93">
    <cfRule type="cellIs" dxfId="3187" priority="419" stopIfTrue="1" operator="notEqual">
      <formula>""</formula>
    </cfRule>
  </conditionalFormatting>
  <conditionalFormatting sqref="C11:C22">
    <cfRule type="cellIs" dxfId="3186" priority="422" stopIfTrue="1" operator="notEqual">
      <formula>""</formula>
    </cfRule>
  </conditionalFormatting>
  <conditionalFormatting sqref="C72:C82">
    <cfRule type="cellIs" dxfId="3185" priority="421" stopIfTrue="1" operator="notEqual">
      <formula>""</formula>
    </cfRule>
  </conditionalFormatting>
  <conditionalFormatting sqref="C84:C93">
    <cfRule type="cellIs" dxfId="3184" priority="420" stopIfTrue="1" operator="notEqual">
      <formula>""</formula>
    </cfRule>
  </conditionalFormatting>
  <conditionalFormatting sqref="C83">
    <cfRule type="cellIs" dxfId="3183" priority="414" stopIfTrue="1" operator="notEqual">
      <formula>""</formula>
    </cfRule>
  </conditionalFormatting>
  <conditionalFormatting sqref="C83">
    <cfRule type="cellIs" dxfId="3182" priority="413" stopIfTrue="1" operator="notEqual">
      <formula>""</formula>
    </cfRule>
  </conditionalFormatting>
  <conditionalFormatting sqref="C72:C82">
    <cfRule type="cellIs" dxfId="3181" priority="412" stopIfTrue="1" operator="notEqual">
      <formula>""</formula>
    </cfRule>
  </conditionalFormatting>
  <conditionalFormatting sqref="C71">
    <cfRule type="cellIs" dxfId="3180" priority="411" stopIfTrue="1" operator="notEqual">
      <formula>""</formula>
    </cfRule>
  </conditionalFormatting>
  <conditionalFormatting sqref="C71">
    <cfRule type="cellIs" dxfId="3179" priority="410" stopIfTrue="1" operator="notEqual">
      <formula>""</formula>
    </cfRule>
  </conditionalFormatting>
  <conditionalFormatting sqref="C72:C81">
    <cfRule type="cellIs" dxfId="3178" priority="407" stopIfTrue="1" operator="notEqual">
      <formula>""</formula>
    </cfRule>
  </conditionalFormatting>
  <conditionalFormatting sqref="C60:C70">
    <cfRule type="cellIs" dxfId="3177" priority="409" stopIfTrue="1" operator="notEqual">
      <formula>""</formula>
    </cfRule>
  </conditionalFormatting>
  <conditionalFormatting sqref="C72:C81">
    <cfRule type="cellIs" dxfId="3176" priority="408" stopIfTrue="1" operator="notEqual">
      <formula>""</formula>
    </cfRule>
  </conditionalFormatting>
  <conditionalFormatting sqref="C84:C93">
    <cfRule type="cellIs" dxfId="3175" priority="406" stopIfTrue="1" operator="notEqual">
      <formula>""</formula>
    </cfRule>
  </conditionalFormatting>
  <conditionalFormatting sqref="C84:C93">
    <cfRule type="cellIs" dxfId="3174" priority="405" stopIfTrue="1" operator="notEqual">
      <formula>""</formula>
    </cfRule>
  </conditionalFormatting>
  <conditionalFormatting sqref="C83:C93">
    <cfRule type="cellIs" dxfId="3173" priority="404" stopIfTrue="1" operator="notEqual">
      <formula>""</formula>
    </cfRule>
  </conditionalFormatting>
  <conditionalFormatting sqref="C83:C93">
    <cfRule type="cellIs" dxfId="3172" priority="403" stopIfTrue="1" operator="notEqual">
      <formula>""</formula>
    </cfRule>
  </conditionalFormatting>
  <conditionalFormatting sqref="C11:C12 C14 C16 C18 C20">
    <cfRule type="cellIs" dxfId="3171" priority="402" stopIfTrue="1" operator="notEqual">
      <formula>""</formula>
    </cfRule>
  </conditionalFormatting>
  <conditionalFormatting sqref="C72:C82">
    <cfRule type="cellIs" dxfId="3170" priority="401" stopIfTrue="1" operator="notEqual">
      <formula>""</formula>
    </cfRule>
  </conditionalFormatting>
  <conditionalFormatting sqref="C71">
    <cfRule type="cellIs" dxfId="3169" priority="400" stopIfTrue="1" operator="notEqual">
      <formula>""</formula>
    </cfRule>
  </conditionalFormatting>
  <conditionalFormatting sqref="C71">
    <cfRule type="cellIs" dxfId="3168" priority="399" stopIfTrue="1" operator="notEqual">
      <formula>""</formula>
    </cfRule>
  </conditionalFormatting>
  <conditionalFormatting sqref="C72:C81">
    <cfRule type="cellIs" dxfId="3167" priority="396" stopIfTrue="1" operator="notEqual">
      <formula>""</formula>
    </cfRule>
  </conditionalFormatting>
  <conditionalFormatting sqref="C60:C70">
    <cfRule type="cellIs" dxfId="3166" priority="398" stopIfTrue="1" operator="notEqual">
      <formula>""</formula>
    </cfRule>
  </conditionalFormatting>
  <conditionalFormatting sqref="C72:C81">
    <cfRule type="cellIs" dxfId="3165" priority="397" stopIfTrue="1" operator="notEqual">
      <formula>""</formula>
    </cfRule>
  </conditionalFormatting>
  <conditionalFormatting sqref="C71">
    <cfRule type="cellIs" dxfId="3164" priority="395" stopIfTrue="1" operator="notEqual">
      <formula>""</formula>
    </cfRule>
  </conditionalFormatting>
  <conditionalFormatting sqref="C71">
    <cfRule type="cellIs" dxfId="3163" priority="394" stopIfTrue="1" operator="notEqual">
      <formula>""</formula>
    </cfRule>
  </conditionalFormatting>
  <conditionalFormatting sqref="C60:C70">
    <cfRule type="cellIs" dxfId="3162" priority="393" stopIfTrue="1" operator="notEqual">
      <formula>""</formula>
    </cfRule>
  </conditionalFormatting>
  <conditionalFormatting sqref="C59">
    <cfRule type="cellIs" dxfId="3161" priority="392" stopIfTrue="1" operator="notEqual">
      <formula>""</formula>
    </cfRule>
  </conditionalFormatting>
  <conditionalFormatting sqref="C59">
    <cfRule type="cellIs" dxfId="3160" priority="391" stopIfTrue="1" operator="notEqual">
      <formula>""</formula>
    </cfRule>
  </conditionalFormatting>
  <conditionalFormatting sqref="C60:C69">
    <cfRule type="cellIs" dxfId="3159" priority="388" stopIfTrue="1" operator="notEqual">
      <formula>""</formula>
    </cfRule>
  </conditionalFormatting>
  <conditionalFormatting sqref="C48:C58">
    <cfRule type="cellIs" dxfId="3158" priority="390" stopIfTrue="1" operator="notEqual">
      <formula>""</formula>
    </cfRule>
  </conditionalFormatting>
  <conditionalFormatting sqref="C60:C69">
    <cfRule type="cellIs" dxfId="3157" priority="389" stopIfTrue="1" operator="notEqual">
      <formula>""</formula>
    </cfRule>
  </conditionalFormatting>
  <conditionalFormatting sqref="C72:C81">
    <cfRule type="cellIs" dxfId="3156" priority="387" stopIfTrue="1" operator="notEqual">
      <formula>""</formula>
    </cfRule>
  </conditionalFormatting>
  <conditionalFormatting sqref="C72:C81">
    <cfRule type="cellIs" dxfId="3155" priority="386" stopIfTrue="1" operator="notEqual">
      <formula>""</formula>
    </cfRule>
  </conditionalFormatting>
  <conditionalFormatting sqref="B11:B130">
    <cfRule type="cellIs" dxfId="3154" priority="385" stopIfTrue="1" operator="notEqual">
      <formula>""</formula>
    </cfRule>
  </conditionalFormatting>
  <conditionalFormatting sqref="C83:C93">
    <cfRule type="cellIs" dxfId="3153" priority="384" stopIfTrue="1" operator="notEqual">
      <formula>""</formula>
    </cfRule>
  </conditionalFormatting>
  <conditionalFormatting sqref="C83:C93">
    <cfRule type="cellIs" dxfId="3152" priority="383" stopIfTrue="1" operator="notEqual">
      <formula>""</formula>
    </cfRule>
  </conditionalFormatting>
  <conditionalFormatting sqref="C11:C12 C14 C16 C18 C20">
    <cfRule type="cellIs" dxfId="3151" priority="382" stopIfTrue="1" operator="notEqual">
      <formula>""</formula>
    </cfRule>
  </conditionalFormatting>
  <conditionalFormatting sqref="C72:C82">
    <cfRule type="cellIs" dxfId="3150" priority="381" stopIfTrue="1" operator="notEqual">
      <formula>""</formula>
    </cfRule>
  </conditionalFormatting>
  <conditionalFormatting sqref="C71">
    <cfRule type="cellIs" dxfId="3149" priority="380" stopIfTrue="1" operator="notEqual">
      <formula>""</formula>
    </cfRule>
  </conditionalFormatting>
  <conditionalFormatting sqref="C71">
    <cfRule type="cellIs" dxfId="3148" priority="379" stopIfTrue="1" operator="notEqual">
      <formula>""</formula>
    </cfRule>
  </conditionalFormatting>
  <conditionalFormatting sqref="C72:C81">
    <cfRule type="cellIs" dxfId="3147" priority="376" stopIfTrue="1" operator="notEqual">
      <formula>""</formula>
    </cfRule>
  </conditionalFormatting>
  <conditionalFormatting sqref="C60:C70">
    <cfRule type="cellIs" dxfId="3146" priority="378" stopIfTrue="1" operator="notEqual">
      <formula>""</formula>
    </cfRule>
  </conditionalFormatting>
  <conditionalFormatting sqref="C72:C81">
    <cfRule type="cellIs" dxfId="3145" priority="377" stopIfTrue="1" operator="notEqual">
      <formula>""</formula>
    </cfRule>
  </conditionalFormatting>
  <conditionalFormatting sqref="C71">
    <cfRule type="cellIs" dxfId="3144" priority="375" stopIfTrue="1" operator="notEqual">
      <formula>""</formula>
    </cfRule>
  </conditionalFormatting>
  <conditionalFormatting sqref="C71">
    <cfRule type="cellIs" dxfId="3143" priority="374" stopIfTrue="1" operator="notEqual">
      <formula>""</formula>
    </cfRule>
  </conditionalFormatting>
  <conditionalFormatting sqref="C60:C70">
    <cfRule type="cellIs" dxfId="3142" priority="373" stopIfTrue="1" operator="notEqual">
      <formula>""</formula>
    </cfRule>
  </conditionalFormatting>
  <conditionalFormatting sqref="C59">
    <cfRule type="cellIs" dxfId="3141" priority="372" stopIfTrue="1" operator="notEqual">
      <formula>""</formula>
    </cfRule>
  </conditionalFormatting>
  <conditionalFormatting sqref="C59">
    <cfRule type="cellIs" dxfId="3140" priority="371" stopIfTrue="1" operator="notEqual">
      <formula>""</formula>
    </cfRule>
  </conditionalFormatting>
  <conditionalFormatting sqref="C60:C69">
    <cfRule type="cellIs" dxfId="3139" priority="368" stopIfTrue="1" operator="notEqual">
      <formula>""</formula>
    </cfRule>
  </conditionalFormatting>
  <conditionalFormatting sqref="C48:C58">
    <cfRule type="cellIs" dxfId="3138" priority="370" stopIfTrue="1" operator="notEqual">
      <formula>""</formula>
    </cfRule>
  </conditionalFormatting>
  <conditionalFormatting sqref="C60:C69">
    <cfRule type="cellIs" dxfId="3137" priority="369" stopIfTrue="1" operator="notEqual">
      <formula>""</formula>
    </cfRule>
  </conditionalFormatting>
  <conditionalFormatting sqref="C72:C81">
    <cfRule type="cellIs" dxfId="3136" priority="367" stopIfTrue="1" operator="notEqual">
      <formula>""</formula>
    </cfRule>
  </conditionalFormatting>
  <conditionalFormatting sqref="C72:C81">
    <cfRule type="cellIs" dxfId="3135" priority="366" stopIfTrue="1" operator="notEqual">
      <formula>""</formula>
    </cfRule>
  </conditionalFormatting>
  <conditionalFormatting sqref="C71:C81">
    <cfRule type="cellIs" dxfId="3134" priority="365" stopIfTrue="1" operator="notEqual">
      <formula>""</formula>
    </cfRule>
  </conditionalFormatting>
  <conditionalFormatting sqref="C71:C81">
    <cfRule type="cellIs" dxfId="3133" priority="364" stopIfTrue="1" operator="notEqual">
      <formula>""</formula>
    </cfRule>
  </conditionalFormatting>
  <conditionalFormatting sqref="C60:C70">
    <cfRule type="cellIs" dxfId="3132" priority="363" stopIfTrue="1" operator="notEqual">
      <formula>""</formula>
    </cfRule>
  </conditionalFormatting>
  <conditionalFormatting sqref="C59">
    <cfRule type="cellIs" dxfId="3131" priority="362" stopIfTrue="1" operator="notEqual">
      <formula>""</formula>
    </cfRule>
  </conditionalFormatting>
  <conditionalFormatting sqref="C59">
    <cfRule type="cellIs" dxfId="3130" priority="361" stopIfTrue="1" operator="notEqual">
      <formula>""</formula>
    </cfRule>
  </conditionalFormatting>
  <conditionalFormatting sqref="C60:C69">
    <cfRule type="cellIs" dxfId="3129" priority="358" stopIfTrue="1" operator="notEqual">
      <formula>""</formula>
    </cfRule>
  </conditionalFormatting>
  <conditionalFormatting sqref="C48:C58">
    <cfRule type="cellIs" dxfId="3128" priority="360" stopIfTrue="1" operator="notEqual">
      <formula>""</formula>
    </cfRule>
  </conditionalFormatting>
  <conditionalFormatting sqref="C60:C69">
    <cfRule type="cellIs" dxfId="3127" priority="359" stopIfTrue="1" operator="notEqual">
      <formula>""</formula>
    </cfRule>
  </conditionalFormatting>
  <conditionalFormatting sqref="C59">
    <cfRule type="cellIs" dxfId="3126" priority="357" stopIfTrue="1" operator="notEqual">
      <formula>""</formula>
    </cfRule>
  </conditionalFormatting>
  <conditionalFormatting sqref="C59">
    <cfRule type="cellIs" dxfId="3125" priority="356" stopIfTrue="1" operator="notEqual">
      <formula>""</formula>
    </cfRule>
  </conditionalFormatting>
  <conditionalFormatting sqref="C48:C58">
    <cfRule type="cellIs" dxfId="3124" priority="355" stopIfTrue="1" operator="notEqual">
      <formula>""</formula>
    </cfRule>
  </conditionalFormatting>
  <conditionalFormatting sqref="C47">
    <cfRule type="cellIs" dxfId="3123" priority="354" stopIfTrue="1" operator="notEqual">
      <formula>""</formula>
    </cfRule>
  </conditionalFormatting>
  <conditionalFormatting sqref="C47">
    <cfRule type="cellIs" dxfId="3122" priority="353" stopIfTrue="1" operator="notEqual">
      <formula>""</formula>
    </cfRule>
  </conditionalFormatting>
  <conditionalFormatting sqref="C48:C57">
    <cfRule type="cellIs" dxfId="3121" priority="350" stopIfTrue="1" operator="notEqual">
      <formula>""</formula>
    </cfRule>
  </conditionalFormatting>
  <conditionalFormatting sqref="C36:C46">
    <cfRule type="cellIs" dxfId="3120" priority="352" stopIfTrue="1" operator="notEqual">
      <formula>""</formula>
    </cfRule>
  </conditionalFormatting>
  <conditionalFormatting sqref="C48:C57">
    <cfRule type="cellIs" dxfId="3119" priority="351" stopIfTrue="1" operator="notEqual">
      <formula>""</formula>
    </cfRule>
  </conditionalFormatting>
  <conditionalFormatting sqref="C60:C69">
    <cfRule type="cellIs" dxfId="3118" priority="349" stopIfTrue="1" operator="notEqual">
      <formula>""</formula>
    </cfRule>
  </conditionalFormatting>
  <conditionalFormatting sqref="C60:C69">
    <cfRule type="cellIs" dxfId="3117" priority="348" stopIfTrue="1" operator="notEqual">
      <formula>""</formula>
    </cfRule>
  </conditionalFormatting>
  <conditionalFormatting sqref="C84:C93">
    <cfRule type="cellIs" dxfId="3116" priority="335" stopIfTrue="1" operator="notEqual">
      <formula>""</formula>
    </cfRule>
  </conditionalFormatting>
  <conditionalFormatting sqref="C84:C93">
    <cfRule type="cellIs" dxfId="3115" priority="334" stopIfTrue="1" operator="notEqual">
      <formula>""</formula>
    </cfRule>
  </conditionalFormatting>
  <conditionalFormatting sqref="C106 C72:C82 C84:C94">
    <cfRule type="cellIs" dxfId="3114" priority="344" stopIfTrue="1" operator="notEqual">
      <formula>""</formula>
    </cfRule>
  </conditionalFormatting>
  <conditionalFormatting sqref="C106 C72:C82 C84:C94">
    <cfRule type="cellIs" dxfId="3113" priority="329" stopIfTrue="1" operator="notEqual">
      <formula>""</formula>
    </cfRule>
  </conditionalFormatting>
  <conditionalFormatting sqref="C83">
    <cfRule type="cellIs" dxfId="3112" priority="328" stopIfTrue="1" operator="notEqual">
      <formula>""</formula>
    </cfRule>
  </conditionalFormatting>
  <conditionalFormatting sqref="C106 C72:C82 C84:C94">
    <cfRule type="cellIs" dxfId="3111" priority="339" stopIfTrue="1" operator="notEqual">
      <formula>""</formula>
    </cfRule>
  </conditionalFormatting>
  <conditionalFormatting sqref="C83">
    <cfRule type="cellIs" dxfId="3110" priority="338" stopIfTrue="1" operator="notEqual">
      <formula>""</formula>
    </cfRule>
  </conditionalFormatting>
  <conditionalFormatting sqref="C83">
    <cfRule type="cellIs" dxfId="3109" priority="337" stopIfTrue="1" operator="notEqual">
      <formula>""</formula>
    </cfRule>
  </conditionalFormatting>
  <conditionalFormatting sqref="C72:C82">
    <cfRule type="cellIs" dxfId="3108" priority="336" stopIfTrue="1" operator="notEqual">
      <formula>""</formula>
    </cfRule>
  </conditionalFormatting>
  <conditionalFormatting sqref="C72:C82">
    <cfRule type="cellIs" dxfId="3107" priority="321" stopIfTrue="1" operator="notEqual">
      <formula>""</formula>
    </cfRule>
  </conditionalFormatting>
  <conditionalFormatting sqref="C71">
    <cfRule type="cellIs" dxfId="3106" priority="320" stopIfTrue="1" operator="notEqual">
      <formula>""</formula>
    </cfRule>
  </conditionalFormatting>
  <conditionalFormatting sqref="C71">
    <cfRule type="cellIs" dxfId="3105" priority="319" stopIfTrue="1" operator="notEqual">
      <formula>""</formula>
    </cfRule>
  </conditionalFormatting>
  <conditionalFormatting sqref="C60:C70">
    <cfRule type="cellIs" dxfId="3104" priority="318" stopIfTrue="1" operator="notEqual">
      <formula>""</formula>
    </cfRule>
  </conditionalFormatting>
  <conditionalFormatting sqref="C83">
    <cfRule type="cellIs" dxfId="3103" priority="327" stopIfTrue="1" operator="notEqual">
      <formula>""</formula>
    </cfRule>
  </conditionalFormatting>
  <conditionalFormatting sqref="C84:C93">
    <cfRule type="cellIs" dxfId="3102" priority="324" stopIfTrue="1" operator="notEqual">
      <formula>""</formula>
    </cfRule>
  </conditionalFormatting>
  <conditionalFormatting sqref="C72:C82">
    <cfRule type="cellIs" dxfId="3101" priority="326" stopIfTrue="1" operator="notEqual">
      <formula>""</formula>
    </cfRule>
  </conditionalFormatting>
  <conditionalFormatting sqref="C84:C93">
    <cfRule type="cellIs" dxfId="3100" priority="325" stopIfTrue="1" operator="notEqual">
      <formula>""</formula>
    </cfRule>
  </conditionalFormatting>
  <conditionalFormatting sqref="C83">
    <cfRule type="cellIs" dxfId="3099" priority="323" stopIfTrue="1" operator="notEqual">
      <formula>""</formula>
    </cfRule>
  </conditionalFormatting>
  <conditionalFormatting sqref="C83">
    <cfRule type="cellIs" dxfId="3098" priority="322" stopIfTrue="1" operator="notEqual">
      <formula>""</formula>
    </cfRule>
  </conditionalFormatting>
  <conditionalFormatting sqref="C72:C81">
    <cfRule type="cellIs" dxfId="3097" priority="316" stopIfTrue="1" operator="notEqual">
      <formula>""</formula>
    </cfRule>
  </conditionalFormatting>
  <conditionalFormatting sqref="C72:C81">
    <cfRule type="cellIs" dxfId="3096" priority="317" stopIfTrue="1" operator="notEqual">
      <formula>""</formula>
    </cfRule>
  </conditionalFormatting>
  <conditionalFormatting sqref="C84:C93">
    <cfRule type="cellIs" dxfId="3095" priority="315" stopIfTrue="1" operator="notEqual">
      <formula>""</formula>
    </cfRule>
  </conditionalFormatting>
  <conditionalFormatting sqref="C84:C93">
    <cfRule type="cellIs" dxfId="3094" priority="314" stopIfTrue="1" operator="notEqual">
      <formula>""</formula>
    </cfRule>
  </conditionalFormatting>
  <conditionalFormatting sqref="C71">
    <cfRule type="cellIs" dxfId="3093" priority="301" stopIfTrue="1" operator="notEqual">
      <formula>""</formula>
    </cfRule>
  </conditionalFormatting>
  <conditionalFormatting sqref="C60:C70">
    <cfRule type="cellIs" dxfId="3092" priority="300" stopIfTrue="1" operator="notEqual">
      <formula>""</formula>
    </cfRule>
  </conditionalFormatting>
  <conditionalFormatting sqref="C106 C72:C82 C84:C94">
    <cfRule type="cellIs" dxfId="3091" priority="311" stopIfTrue="1" operator="notEqual">
      <formula>""</formula>
    </cfRule>
  </conditionalFormatting>
  <conditionalFormatting sqref="C83">
    <cfRule type="cellIs" dxfId="3090" priority="310" stopIfTrue="1" operator="notEqual">
      <formula>""</formula>
    </cfRule>
  </conditionalFormatting>
  <conditionalFormatting sqref="C83">
    <cfRule type="cellIs" dxfId="3089" priority="309" stopIfTrue="1" operator="notEqual">
      <formula>""</formula>
    </cfRule>
  </conditionalFormatting>
  <conditionalFormatting sqref="C84:C93">
    <cfRule type="cellIs" dxfId="3088" priority="306" stopIfTrue="1" operator="notEqual">
      <formula>""</formula>
    </cfRule>
  </conditionalFormatting>
  <conditionalFormatting sqref="C72:C82">
    <cfRule type="cellIs" dxfId="3087" priority="308" stopIfTrue="1" operator="notEqual">
      <formula>""</formula>
    </cfRule>
  </conditionalFormatting>
  <conditionalFormatting sqref="C84:C93">
    <cfRule type="cellIs" dxfId="3086" priority="307" stopIfTrue="1" operator="notEqual">
      <formula>""</formula>
    </cfRule>
  </conditionalFormatting>
  <conditionalFormatting sqref="C83">
    <cfRule type="cellIs" dxfId="3085" priority="305" stopIfTrue="1" operator="notEqual">
      <formula>""</formula>
    </cfRule>
  </conditionalFormatting>
  <conditionalFormatting sqref="C83">
    <cfRule type="cellIs" dxfId="3084" priority="304" stopIfTrue="1" operator="notEqual">
      <formula>""</formula>
    </cfRule>
  </conditionalFormatting>
  <conditionalFormatting sqref="C72:C82">
    <cfRule type="cellIs" dxfId="3083" priority="303" stopIfTrue="1" operator="notEqual">
      <formula>""</formula>
    </cfRule>
  </conditionalFormatting>
  <conditionalFormatting sqref="C71">
    <cfRule type="cellIs" dxfId="3082" priority="302" stopIfTrue="1" operator="notEqual">
      <formula>""</formula>
    </cfRule>
  </conditionalFormatting>
  <conditionalFormatting sqref="C72:C81">
    <cfRule type="cellIs" dxfId="3081" priority="298" stopIfTrue="1" operator="notEqual">
      <formula>""</formula>
    </cfRule>
  </conditionalFormatting>
  <conditionalFormatting sqref="C72:C81">
    <cfRule type="cellIs" dxfId="3080" priority="299" stopIfTrue="1" operator="notEqual">
      <formula>""</formula>
    </cfRule>
  </conditionalFormatting>
  <conditionalFormatting sqref="C84:C93">
    <cfRule type="cellIs" dxfId="3079" priority="297" stopIfTrue="1" operator="notEqual">
      <formula>""</formula>
    </cfRule>
  </conditionalFormatting>
  <conditionalFormatting sqref="C84:C93">
    <cfRule type="cellIs" dxfId="3078" priority="296" stopIfTrue="1" operator="notEqual">
      <formula>""</formula>
    </cfRule>
  </conditionalFormatting>
  <conditionalFormatting sqref="C83:C93">
    <cfRule type="cellIs" dxfId="3077" priority="295" stopIfTrue="1" operator="notEqual">
      <formula>""</formula>
    </cfRule>
  </conditionalFormatting>
  <conditionalFormatting sqref="C83:C93">
    <cfRule type="cellIs" dxfId="3076" priority="294" stopIfTrue="1" operator="notEqual">
      <formula>""</formula>
    </cfRule>
  </conditionalFormatting>
  <conditionalFormatting sqref="C72:C82">
    <cfRule type="cellIs" dxfId="3075" priority="293" stopIfTrue="1" operator="notEqual">
      <formula>""</formula>
    </cfRule>
  </conditionalFormatting>
  <conditionalFormatting sqref="C71">
    <cfRule type="cellIs" dxfId="3074" priority="292" stopIfTrue="1" operator="notEqual">
      <formula>""</formula>
    </cfRule>
  </conditionalFormatting>
  <conditionalFormatting sqref="C71">
    <cfRule type="cellIs" dxfId="3073" priority="291" stopIfTrue="1" operator="notEqual">
      <formula>""</formula>
    </cfRule>
  </conditionalFormatting>
  <conditionalFormatting sqref="C72:C81">
    <cfRule type="cellIs" dxfId="3072" priority="288" stopIfTrue="1" operator="notEqual">
      <formula>""</formula>
    </cfRule>
  </conditionalFormatting>
  <conditionalFormatting sqref="C60:C70">
    <cfRule type="cellIs" dxfId="3071" priority="290" stopIfTrue="1" operator="notEqual">
      <formula>""</formula>
    </cfRule>
  </conditionalFormatting>
  <conditionalFormatting sqref="C72:C81">
    <cfRule type="cellIs" dxfId="3070" priority="289" stopIfTrue="1" operator="notEqual">
      <formula>""</formula>
    </cfRule>
  </conditionalFormatting>
  <conditionalFormatting sqref="C71">
    <cfRule type="cellIs" dxfId="3069" priority="287" stopIfTrue="1" operator="notEqual">
      <formula>""</formula>
    </cfRule>
  </conditionalFormatting>
  <conditionalFormatting sqref="C71">
    <cfRule type="cellIs" dxfId="3068" priority="286" stopIfTrue="1" operator="notEqual">
      <formula>""</formula>
    </cfRule>
  </conditionalFormatting>
  <conditionalFormatting sqref="C60:C70">
    <cfRule type="cellIs" dxfId="3067" priority="285" stopIfTrue="1" operator="notEqual">
      <formula>""</formula>
    </cfRule>
  </conditionalFormatting>
  <conditionalFormatting sqref="C59">
    <cfRule type="cellIs" dxfId="3066" priority="284" stopIfTrue="1" operator="notEqual">
      <formula>""</formula>
    </cfRule>
  </conditionalFormatting>
  <conditionalFormatting sqref="C59">
    <cfRule type="cellIs" dxfId="3065" priority="283" stopIfTrue="1" operator="notEqual">
      <formula>""</formula>
    </cfRule>
  </conditionalFormatting>
  <conditionalFormatting sqref="C60:C69">
    <cfRule type="cellIs" dxfId="3064" priority="280" stopIfTrue="1" operator="notEqual">
      <formula>""</formula>
    </cfRule>
  </conditionalFormatting>
  <conditionalFormatting sqref="C48:C58">
    <cfRule type="cellIs" dxfId="3063" priority="282" stopIfTrue="1" operator="notEqual">
      <formula>""</formula>
    </cfRule>
  </conditionalFormatting>
  <conditionalFormatting sqref="C60:C69">
    <cfRule type="cellIs" dxfId="3062" priority="281" stopIfTrue="1" operator="notEqual">
      <formula>""</formula>
    </cfRule>
  </conditionalFormatting>
  <conditionalFormatting sqref="C72:C81">
    <cfRule type="cellIs" dxfId="3061" priority="279" stopIfTrue="1" operator="notEqual">
      <formula>""</formula>
    </cfRule>
  </conditionalFormatting>
  <conditionalFormatting sqref="C72:C81">
    <cfRule type="cellIs" dxfId="3060" priority="278" stopIfTrue="1" operator="notEqual">
      <formula>""</formula>
    </cfRule>
  </conditionalFormatting>
  <conditionalFormatting sqref="C96:C105">
    <cfRule type="cellIs" dxfId="3059" priority="265" stopIfTrue="1" operator="notEqual">
      <formula>""</formula>
    </cfRule>
  </conditionalFormatting>
  <conditionalFormatting sqref="C96:C105">
    <cfRule type="cellIs" dxfId="3058" priority="264" stopIfTrue="1" operator="notEqual">
      <formula>""</formula>
    </cfRule>
  </conditionalFormatting>
  <conditionalFormatting sqref="C95">
    <cfRule type="cellIs" dxfId="3057" priority="263" stopIfTrue="1" operator="notEqual">
      <formula>""</formula>
    </cfRule>
  </conditionalFormatting>
  <conditionalFormatting sqref="C95">
    <cfRule type="cellIs" dxfId="3056" priority="262" stopIfTrue="1" operator="notEqual">
      <formula>""</formula>
    </cfRule>
  </conditionalFormatting>
  <conditionalFormatting sqref="C96:C105">
    <cfRule type="cellIs" dxfId="3055" priority="261" stopIfTrue="1" operator="notEqual">
      <formula>""</formula>
    </cfRule>
  </conditionalFormatting>
  <conditionalFormatting sqref="C95">
    <cfRule type="cellIs" dxfId="3054" priority="272" stopIfTrue="1" operator="notEqual">
      <formula>""</formula>
    </cfRule>
  </conditionalFormatting>
  <conditionalFormatting sqref="C95:C105">
    <cfRule type="cellIs" dxfId="3053" priority="271" stopIfTrue="1" operator="notEqual">
      <formula>""</formula>
    </cfRule>
  </conditionalFormatting>
  <conditionalFormatting sqref="C95:C105">
    <cfRule type="cellIs" dxfId="3052" priority="270" stopIfTrue="1" operator="notEqual">
      <formula>""</formula>
    </cfRule>
  </conditionalFormatting>
  <conditionalFormatting sqref="C96:C105">
    <cfRule type="cellIs" dxfId="3051" priority="268" stopIfTrue="1" operator="notEqual">
      <formula>""</formula>
    </cfRule>
  </conditionalFormatting>
  <conditionalFormatting sqref="C95">
    <cfRule type="cellIs" dxfId="3050" priority="267" stopIfTrue="1" operator="notEqual">
      <formula>""</formula>
    </cfRule>
  </conditionalFormatting>
  <conditionalFormatting sqref="C95">
    <cfRule type="cellIs" dxfId="3049" priority="266" stopIfTrue="1" operator="notEqual">
      <formula>""</formula>
    </cfRule>
  </conditionalFormatting>
  <conditionalFormatting sqref="C96:C105">
    <cfRule type="cellIs" dxfId="3048" priority="260" stopIfTrue="1" operator="notEqual">
      <formula>""</formula>
    </cfRule>
  </conditionalFormatting>
  <conditionalFormatting sqref="C95:C105">
    <cfRule type="cellIs" dxfId="3047" priority="259" stopIfTrue="1" operator="notEqual">
      <formula>""</formula>
    </cfRule>
  </conditionalFormatting>
  <conditionalFormatting sqref="C95:C105">
    <cfRule type="cellIs" dxfId="3046" priority="258" stopIfTrue="1" operator="notEqual">
      <formula>""</formula>
    </cfRule>
  </conditionalFormatting>
  <conditionalFormatting sqref="C95:C105">
    <cfRule type="cellIs" dxfId="3045" priority="257" stopIfTrue="1" operator="notEqual">
      <formula>""</formula>
    </cfRule>
  </conditionalFormatting>
  <conditionalFormatting sqref="C95:C105">
    <cfRule type="cellIs" dxfId="3044" priority="256" stopIfTrue="1" operator="notEqual">
      <formula>""</formula>
    </cfRule>
  </conditionalFormatting>
  <conditionalFormatting sqref="C96:C105">
    <cfRule type="cellIs" dxfId="3043" priority="255" stopIfTrue="1" operator="notEqual">
      <formula>""</formula>
    </cfRule>
  </conditionalFormatting>
  <conditionalFormatting sqref="C96:C105">
    <cfRule type="cellIs" dxfId="3042" priority="254" stopIfTrue="1" operator="notEqual">
      <formula>""</formula>
    </cfRule>
  </conditionalFormatting>
  <conditionalFormatting sqref="C96:C105">
    <cfRule type="cellIs" dxfId="3041" priority="253" stopIfTrue="1" operator="notEqual">
      <formula>""</formula>
    </cfRule>
  </conditionalFormatting>
  <conditionalFormatting sqref="C96:C105">
    <cfRule type="cellIs" dxfId="3040" priority="252" stopIfTrue="1" operator="notEqual">
      <formula>""</formula>
    </cfRule>
  </conditionalFormatting>
  <conditionalFormatting sqref="C96:C105">
    <cfRule type="cellIs" dxfId="3039" priority="251" stopIfTrue="1" operator="notEqual">
      <formula>""</formula>
    </cfRule>
  </conditionalFormatting>
  <conditionalFormatting sqref="C118">
    <cfRule type="cellIs" dxfId="3038" priority="248" stopIfTrue="1" operator="notEqual">
      <formula>""</formula>
    </cfRule>
  </conditionalFormatting>
  <conditionalFormatting sqref="C118">
    <cfRule type="cellIs" dxfId="3037" priority="247" stopIfTrue="1" operator="notEqual">
      <formula>""</formula>
    </cfRule>
  </conditionalFormatting>
  <conditionalFormatting sqref="D108:D130">
    <cfRule type="cellIs" dxfId="3036" priority="243" stopIfTrue="1" operator="equal">
      <formula>"Total"</formula>
    </cfRule>
  </conditionalFormatting>
  <conditionalFormatting sqref="D107">
    <cfRule type="cellIs" dxfId="3035" priority="246" stopIfTrue="1" operator="equal">
      <formula>"Total"</formula>
    </cfRule>
  </conditionalFormatting>
  <conditionalFormatting sqref="D108:D130">
    <cfRule type="cellIs" dxfId="3034" priority="244" stopIfTrue="1" operator="equal">
      <formula>"Total"</formula>
    </cfRule>
  </conditionalFormatting>
  <conditionalFormatting sqref="D107">
    <cfRule type="cellIs" dxfId="3033" priority="245" stopIfTrue="1" operator="equal">
      <formula>"Total"</formula>
    </cfRule>
  </conditionalFormatting>
  <conditionalFormatting sqref="C107:C108">
    <cfRule type="cellIs" dxfId="3032" priority="242" stopIfTrue="1" operator="notEqual">
      <formula>""</formula>
    </cfRule>
  </conditionalFormatting>
  <conditionalFormatting sqref="C107:C108">
    <cfRule type="cellIs" dxfId="3031" priority="241" stopIfTrue="1" operator="notEqual">
      <formula>""</formula>
    </cfRule>
  </conditionalFormatting>
  <conditionalFormatting sqref="C96:C105 C107:C117 C119:C130">
    <cfRule type="cellIs" dxfId="3030" priority="240" stopIfTrue="1" operator="notEqual">
      <formula>""</formula>
    </cfRule>
  </conditionalFormatting>
  <conditionalFormatting sqref="C96:C105 C107:C117 C119:C130">
    <cfRule type="cellIs" dxfId="3029" priority="239" stopIfTrue="1" operator="notEqual">
      <formula>""</formula>
    </cfRule>
  </conditionalFormatting>
  <conditionalFormatting sqref="B136:B145">
    <cfRule type="cellIs" dxfId="3028" priority="234" stopIfTrue="1" operator="notEqual">
      <formula>""</formula>
    </cfRule>
  </conditionalFormatting>
  <conditionalFormatting sqref="B136:B145">
    <cfRule type="cellIs" dxfId="3027" priority="233" stopIfTrue="1" operator="notEqual">
      <formula>""</formula>
    </cfRule>
  </conditionalFormatting>
  <conditionalFormatting sqref="D136">
    <cfRule type="cellIs" dxfId="3026" priority="229" stopIfTrue="1" operator="equal">
      <formula>"Total"</formula>
    </cfRule>
  </conditionalFormatting>
  <conditionalFormatting sqref="D136">
    <cfRule type="cellIs" dxfId="3025" priority="230" stopIfTrue="1" operator="equal">
      <formula>"Total"</formula>
    </cfRule>
  </conditionalFormatting>
  <conditionalFormatting sqref="C12">
    <cfRule type="cellIs" dxfId="3024" priority="219" stopIfTrue="1" operator="notEqual">
      <formula>""</formula>
    </cfRule>
  </conditionalFormatting>
  <conditionalFormatting sqref="C71">
    <cfRule type="cellIs" dxfId="3023" priority="218" stopIfTrue="1" operator="notEqual">
      <formula>""</formula>
    </cfRule>
  </conditionalFormatting>
  <conditionalFormatting sqref="C71">
    <cfRule type="cellIs" dxfId="3022" priority="217" stopIfTrue="1" operator="notEqual">
      <formula>""</formula>
    </cfRule>
  </conditionalFormatting>
  <conditionalFormatting sqref="C72:C81">
    <cfRule type="cellIs" dxfId="3021" priority="214" stopIfTrue="1" operator="notEqual">
      <formula>""</formula>
    </cfRule>
  </conditionalFormatting>
  <conditionalFormatting sqref="C60:C70">
    <cfRule type="cellIs" dxfId="3020" priority="216" stopIfTrue="1" operator="notEqual">
      <formula>""</formula>
    </cfRule>
  </conditionalFormatting>
  <conditionalFormatting sqref="C72:C81">
    <cfRule type="cellIs" dxfId="3019" priority="215" stopIfTrue="1" operator="notEqual">
      <formula>""</formula>
    </cfRule>
  </conditionalFormatting>
  <conditionalFormatting sqref="C71">
    <cfRule type="cellIs" dxfId="3018" priority="213" stopIfTrue="1" operator="notEqual">
      <formula>""</formula>
    </cfRule>
  </conditionalFormatting>
  <conditionalFormatting sqref="C71">
    <cfRule type="cellIs" dxfId="3017" priority="212" stopIfTrue="1" operator="notEqual">
      <formula>""</formula>
    </cfRule>
  </conditionalFormatting>
  <conditionalFormatting sqref="C60:C70">
    <cfRule type="cellIs" dxfId="3016" priority="211" stopIfTrue="1" operator="notEqual">
      <formula>""</formula>
    </cfRule>
  </conditionalFormatting>
  <conditionalFormatting sqref="C59">
    <cfRule type="cellIs" dxfId="3015" priority="210" stopIfTrue="1" operator="notEqual">
      <formula>""</formula>
    </cfRule>
  </conditionalFormatting>
  <conditionalFormatting sqref="C59">
    <cfRule type="cellIs" dxfId="3014" priority="209" stopIfTrue="1" operator="notEqual">
      <formula>""</formula>
    </cfRule>
  </conditionalFormatting>
  <conditionalFormatting sqref="C60:C69">
    <cfRule type="cellIs" dxfId="3013" priority="206" stopIfTrue="1" operator="notEqual">
      <formula>""</formula>
    </cfRule>
  </conditionalFormatting>
  <conditionalFormatting sqref="C48:C58">
    <cfRule type="cellIs" dxfId="3012" priority="208" stopIfTrue="1" operator="notEqual">
      <formula>""</formula>
    </cfRule>
  </conditionalFormatting>
  <conditionalFormatting sqref="C60:C69">
    <cfRule type="cellIs" dxfId="3011" priority="207" stopIfTrue="1" operator="notEqual">
      <formula>""</formula>
    </cfRule>
  </conditionalFormatting>
  <conditionalFormatting sqref="C72:C81">
    <cfRule type="cellIs" dxfId="3010" priority="205" stopIfTrue="1" operator="notEqual">
      <formula>""</formula>
    </cfRule>
  </conditionalFormatting>
  <conditionalFormatting sqref="C72:C81">
    <cfRule type="cellIs" dxfId="3009" priority="204" stopIfTrue="1" operator="notEqual">
      <formula>""</formula>
    </cfRule>
  </conditionalFormatting>
  <conditionalFormatting sqref="C71:C81">
    <cfRule type="cellIs" dxfId="3008" priority="203" stopIfTrue="1" operator="notEqual">
      <formula>""</formula>
    </cfRule>
  </conditionalFormatting>
  <conditionalFormatting sqref="C71:C81">
    <cfRule type="cellIs" dxfId="3007" priority="202" stopIfTrue="1" operator="notEqual">
      <formula>""</formula>
    </cfRule>
  </conditionalFormatting>
  <conditionalFormatting sqref="C60:C70">
    <cfRule type="cellIs" dxfId="3006" priority="201" stopIfTrue="1" operator="notEqual">
      <formula>""</formula>
    </cfRule>
  </conditionalFormatting>
  <conditionalFormatting sqref="C59">
    <cfRule type="cellIs" dxfId="3005" priority="200" stopIfTrue="1" operator="notEqual">
      <formula>""</formula>
    </cfRule>
  </conditionalFormatting>
  <conditionalFormatting sqref="C59">
    <cfRule type="cellIs" dxfId="3004" priority="199" stopIfTrue="1" operator="notEqual">
      <formula>""</formula>
    </cfRule>
  </conditionalFormatting>
  <conditionalFormatting sqref="C60:C69">
    <cfRule type="cellIs" dxfId="3003" priority="196" stopIfTrue="1" operator="notEqual">
      <formula>""</formula>
    </cfRule>
  </conditionalFormatting>
  <conditionalFormatting sqref="C48:C58">
    <cfRule type="cellIs" dxfId="3002" priority="198" stopIfTrue="1" operator="notEqual">
      <formula>""</formula>
    </cfRule>
  </conditionalFormatting>
  <conditionalFormatting sqref="C60:C69">
    <cfRule type="cellIs" dxfId="3001" priority="197" stopIfTrue="1" operator="notEqual">
      <formula>""</formula>
    </cfRule>
  </conditionalFormatting>
  <conditionalFormatting sqref="C59">
    <cfRule type="cellIs" dxfId="3000" priority="195" stopIfTrue="1" operator="notEqual">
      <formula>""</formula>
    </cfRule>
  </conditionalFormatting>
  <conditionalFormatting sqref="C59">
    <cfRule type="cellIs" dxfId="2999" priority="194" stopIfTrue="1" operator="notEqual">
      <formula>""</formula>
    </cfRule>
  </conditionalFormatting>
  <conditionalFormatting sqref="C48:C58">
    <cfRule type="cellIs" dxfId="2998" priority="193" stopIfTrue="1" operator="notEqual">
      <formula>""</formula>
    </cfRule>
  </conditionalFormatting>
  <conditionalFormatting sqref="C47">
    <cfRule type="cellIs" dxfId="2997" priority="192" stopIfTrue="1" operator="notEqual">
      <formula>""</formula>
    </cfRule>
  </conditionalFormatting>
  <conditionalFormatting sqref="C47">
    <cfRule type="cellIs" dxfId="2996" priority="191" stopIfTrue="1" operator="notEqual">
      <formula>""</formula>
    </cfRule>
  </conditionalFormatting>
  <conditionalFormatting sqref="C48:C57">
    <cfRule type="cellIs" dxfId="2995" priority="188" stopIfTrue="1" operator="notEqual">
      <formula>""</formula>
    </cfRule>
  </conditionalFormatting>
  <conditionalFormatting sqref="C36:C46">
    <cfRule type="cellIs" dxfId="2994" priority="190" stopIfTrue="1" operator="notEqual">
      <formula>""</formula>
    </cfRule>
  </conditionalFormatting>
  <conditionalFormatting sqref="C48:C57">
    <cfRule type="cellIs" dxfId="2993" priority="189" stopIfTrue="1" operator="notEqual">
      <formula>""</formula>
    </cfRule>
  </conditionalFormatting>
  <conditionalFormatting sqref="C60:C69">
    <cfRule type="cellIs" dxfId="2992" priority="187" stopIfTrue="1" operator="notEqual">
      <formula>""</formula>
    </cfRule>
  </conditionalFormatting>
  <conditionalFormatting sqref="C60:C69">
    <cfRule type="cellIs" dxfId="2991" priority="186" stopIfTrue="1" operator="notEqual">
      <formula>""</formula>
    </cfRule>
  </conditionalFormatting>
  <conditionalFormatting sqref="C71:C81">
    <cfRule type="cellIs" dxfId="2990" priority="185" stopIfTrue="1" operator="notEqual">
      <formula>""</formula>
    </cfRule>
  </conditionalFormatting>
  <conditionalFormatting sqref="C71:C81">
    <cfRule type="cellIs" dxfId="2989" priority="184" stopIfTrue="1" operator="notEqual">
      <formula>""</formula>
    </cfRule>
  </conditionalFormatting>
  <conditionalFormatting sqref="C60:C70">
    <cfRule type="cellIs" dxfId="2988" priority="183" stopIfTrue="1" operator="notEqual">
      <formula>""</formula>
    </cfRule>
  </conditionalFormatting>
  <conditionalFormatting sqref="C59">
    <cfRule type="cellIs" dxfId="2987" priority="182" stopIfTrue="1" operator="notEqual">
      <formula>""</formula>
    </cfRule>
  </conditionalFormatting>
  <conditionalFormatting sqref="C59">
    <cfRule type="cellIs" dxfId="2986" priority="181" stopIfTrue="1" operator="notEqual">
      <formula>""</formula>
    </cfRule>
  </conditionalFormatting>
  <conditionalFormatting sqref="C60:C69">
    <cfRule type="cellIs" dxfId="2985" priority="178" stopIfTrue="1" operator="notEqual">
      <formula>""</formula>
    </cfRule>
  </conditionalFormatting>
  <conditionalFormatting sqref="C48:C58">
    <cfRule type="cellIs" dxfId="2984" priority="180" stopIfTrue="1" operator="notEqual">
      <formula>""</formula>
    </cfRule>
  </conditionalFormatting>
  <conditionalFormatting sqref="C60:C69">
    <cfRule type="cellIs" dxfId="2983" priority="179" stopIfTrue="1" operator="notEqual">
      <formula>""</formula>
    </cfRule>
  </conditionalFormatting>
  <conditionalFormatting sqref="C59">
    <cfRule type="cellIs" dxfId="2982" priority="177" stopIfTrue="1" operator="notEqual">
      <formula>""</formula>
    </cfRule>
  </conditionalFormatting>
  <conditionalFormatting sqref="C59">
    <cfRule type="cellIs" dxfId="2981" priority="176" stopIfTrue="1" operator="notEqual">
      <formula>""</formula>
    </cfRule>
  </conditionalFormatting>
  <conditionalFormatting sqref="C48:C58">
    <cfRule type="cellIs" dxfId="2980" priority="175" stopIfTrue="1" operator="notEqual">
      <formula>""</formula>
    </cfRule>
  </conditionalFormatting>
  <conditionalFormatting sqref="C47">
    <cfRule type="cellIs" dxfId="2979" priority="174" stopIfTrue="1" operator="notEqual">
      <formula>""</formula>
    </cfRule>
  </conditionalFormatting>
  <conditionalFormatting sqref="C47">
    <cfRule type="cellIs" dxfId="2978" priority="173" stopIfTrue="1" operator="notEqual">
      <formula>""</formula>
    </cfRule>
  </conditionalFormatting>
  <conditionalFormatting sqref="C48:C57">
    <cfRule type="cellIs" dxfId="2977" priority="170" stopIfTrue="1" operator="notEqual">
      <formula>""</formula>
    </cfRule>
  </conditionalFormatting>
  <conditionalFormatting sqref="C36:C46">
    <cfRule type="cellIs" dxfId="2976" priority="172" stopIfTrue="1" operator="notEqual">
      <formula>""</formula>
    </cfRule>
  </conditionalFormatting>
  <conditionalFormatting sqref="C48:C57">
    <cfRule type="cellIs" dxfId="2975" priority="171" stopIfTrue="1" operator="notEqual">
      <formula>""</formula>
    </cfRule>
  </conditionalFormatting>
  <conditionalFormatting sqref="C60:C69">
    <cfRule type="cellIs" dxfId="2974" priority="169" stopIfTrue="1" operator="notEqual">
      <formula>""</formula>
    </cfRule>
  </conditionalFormatting>
  <conditionalFormatting sqref="C60:C69">
    <cfRule type="cellIs" dxfId="2973" priority="168" stopIfTrue="1" operator="notEqual">
      <formula>""</formula>
    </cfRule>
  </conditionalFormatting>
  <conditionalFormatting sqref="C59:C69">
    <cfRule type="cellIs" dxfId="2972" priority="167" stopIfTrue="1" operator="notEqual">
      <formula>""</formula>
    </cfRule>
  </conditionalFormatting>
  <conditionalFormatting sqref="C59:C69">
    <cfRule type="cellIs" dxfId="2971" priority="166" stopIfTrue="1" operator="notEqual">
      <formula>""</formula>
    </cfRule>
  </conditionalFormatting>
  <conditionalFormatting sqref="C48:C58">
    <cfRule type="cellIs" dxfId="2970" priority="165" stopIfTrue="1" operator="notEqual">
      <formula>""</formula>
    </cfRule>
  </conditionalFormatting>
  <conditionalFormatting sqref="C47">
    <cfRule type="cellIs" dxfId="2969" priority="164" stopIfTrue="1" operator="notEqual">
      <formula>""</formula>
    </cfRule>
  </conditionalFormatting>
  <conditionalFormatting sqref="C47">
    <cfRule type="cellIs" dxfId="2968" priority="163" stopIfTrue="1" operator="notEqual">
      <formula>""</formula>
    </cfRule>
  </conditionalFormatting>
  <conditionalFormatting sqref="C48:C57">
    <cfRule type="cellIs" dxfId="2967" priority="160" stopIfTrue="1" operator="notEqual">
      <formula>""</formula>
    </cfRule>
  </conditionalFormatting>
  <conditionalFormatting sqref="C36:C46">
    <cfRule type="cellIs" dxfId="2966" priority="162" stopIfTrue="1" operator="notEqual">
      <formula>""</formula>
    </cfRule>
  </conditionalFormatting>
  <conditionalFormatting sqref="C48:C57">
    <cfRule type="cellIs" dxfId="2965" priority="161" stopIfTrue="1" operator="notEqual">
      <formula>""</formula>
    </cfRule>
  </conditionalFormatting>
  <conditionalFormatting sqref="C47">
    <cfRule type="cellIs" dxfId="2964" priority="159" stopIfTrue="1" operator="notEqual">
      <formula>""</formula>
    </cfRule>
  </conditionalFormatting>
  <conditionalFormatting sqref="C47">
    <cfRule type="cellIs" dxfId="2963" priority="158" stopIfTrue="1" operator="notEqual">
      <formula>""</formula>
    </cfRule>
  </conditionalFormatting>
  <conditionalFormatting sqref="C36:C46">
    <cfRule type="cellIs" dxfId="2962" priority="157" stopIfTrue="1" operator="notEqual">
      <formula>""</formula>
    </cfRule>
  </conditionalFormatting>
  <conditionalFormatting sqref="C35">
    <cfRule type="cellIs" dxfId="2961" priority="156" stopIfTrue="1" operator="notEqual">
      <formula>""</formula>
    </cfRule>
  </conditionalFormatting>
  <conditionalFormatting sqref="C35">
    <cfRule type="cellIs" dxfId="2960" priority="155" stopIfTrue="1" operator="notEqual">
      <formula>""</formula>
    </cfRule>
  </conditionalFormatting>
  <conditionalFormatting sqref="C36:C45">
    <cfRule type="cellIs" dxfId="2959" priority="152" stopIfTrue="1" operator="notEqual">
      <formula>""</formula>
    </cfRule>
  </conditionalFormatting>
  <conditionalFormatting sqref="C24:C34">
    <cfRule type="cellIs" dxfId="2958" priority="154" stopIfTrue="1" operator="notEqual">
      <formula>""</formula>
    </cfRule>
  </conditionalFormatting>
  <conditionalFormatting sqref="C36:C45">
    <cfRule type="cellIs" dxfId="2957" priority="153" stopIfTrue="1" operator="notEqual">
      <formula>""</formula>
    </cfRule>
  </conditionalFormatting>
  <conditionalFormatting sqref="C48:C57">
    <cfRule type="cellIs" dxfId="2956" priority="151" stopIfTrue="1" operator="notEqual">
      <formula>""</formula>
    </cfRule>
  </conditionalFormatting>
  <conditionalFormatting sqref="C48:C57">
    <cfRule type="cellIs" dxfId="2955" priority="150" stopIfTrue="1" operator="notEqual">
      <formula>""</formula>
    </cfRule>
  </conditionalFormatting>
  <conditionalFormatting sqref="C72:C81">
    <cfRule type="cellIs" dxfId="2954" priority="146" stopIfTrue="1" operator="notEqual">
      <formula>""</formula>
    </cfRule>
  </conditionalFormatting>
  <conditionalFormatting sqref="C72:C81">
    <cfRule type="cellIs" dxfId="2953" priority="145" stopIfTrue="1" operator="notEqual">
      <formula>""</formula>
    </cfRule>
  </conditionalFormatting>
  <conditionalFormatting sqref="C71">
    <cfRule type="cellIs" dxfId="2952" priority="144" stopIfTrue="1" operator="notEqual">
      <formula>""</formula>
    </cfRule>
  </conditionalFormatting>
  <conditionalFormatting sqref="C71">
    <cfRule type="cellIs" dxfId="2951" priority="149" stopIfTrue="1" operator="notEqual">
      <formula>""</formula>
    </cfRule>
  </conditionalFormatting>
  <conditionalFormatting sqref="C71">
    <cfRule type="cellIs" dxfId="2950" priority="148" stopIfTrue="1" operator="notEqual">
      <formula>""</formula>
    </cfRule>
  </conditionalFormatting>
  <conditionalFormatting sqref="C60:C70">
    <cfRule type="cellIs" dxfId="2949" priority="147" stopIfTrue="1" operator="notEqual">
      <formula>""</formula>
    </cfRule>
  </conditionalFormatting>
  <conditionalFormatting sqref="C60:C70">
    <cfRule type="cellIs" dxfId="2948" priority="137" stopIfTrue="1" operator="notEqual">
      <formula>""</formula>
    </cfRule>
  </conditionalFormatting>
  <conditionalFormatting sqref="C59">
    <cfRule type="cellIs" dxfId="2947" priority="136" stopIfTrue="1" operator="notEqual">
      <formula>""</formula>
    </cfRule>
  </conditionalFormatting>
  <conditionalFormatting sqref="C59">
    <cfRule type="cellIs" dxfId="2946" priority="135" stopIfTrue="1" operator="notEqual">
      <formula>""</formula>
    </cfRule>
  </conditionalFormatting>
  <conditionalFormatting sqref="C48:C58">
    <cfRule type="cellIs" dxfId="2945" priority="134" stopIfTrue="1" operator="notEqual">
      <formula>""</formula>
    </cfRule>
  </conditionalFormatting>
  <conditionalFormatting sqref="C71">
    <cfRule type="cellIs" dxfId="2944" priority="143" stopIfTrue="1" operator="notEqual">
      <formula>""</formula>
    </cfRule>
  </conditionalFormatting>
  <conditionalFormatting sqref="C72:C81">
    <cfRule type="cellIs" dxfId="2943" priority="140" stopIfTrue="1" operator="notEqual">
      <formula>""</formula>
    </cfRule>
  </conditionalFormatting>
  <conditionalFormatting sqref="C60:C70">
    <cfRule type="cellIs" dxfId="2942" priority="142" stopIfTrue="1" operator="notEqual">
      <formula>""</formula>
    </cfRule>
  </conditionalFormatting>
  <conditionalFormatting sqref="C72:C81">
    <cfRule type="cellIs" dxfId="2941" priority="141" stopIfTrue="1" operator="notEqual">
      <formula>""</formula>
    </cfRule>
  </conditionalFormatting>
  <conditionalFormatting sqref="C71">
    <cfRule type="cellIs" dxfId="2940" priority="139" stopIfTrue="1" operator="notEqual">
      <formula>""</formula>
    </cfRule>
  </conditionalFormatting>
  <conditionalFormatting sqref="C71">
    <cfRule type="cellIs" dxfId="2939" priority="138" stopIfTrue="1" operator="notEqual">
      <formula>""</formula>
    </cfRule>
  </conditionalFormatting>
  <conditionalFormatting sqref="C60:C69">
    <cfRule type="cellIs" dxfId="2938" priority="132" stopIfTrue="1" operator="notEqual">
      <formula>""</formula>
    </cfRule>
  </conditionalFormatting>
  <conditionalFormatting sqref="C60:C69">
    <cfRule type="cellIs" dxfId="2937" priority="133" stopIfTrue="1" operator="notEqual">
      <formula>""</formula>
    </cfRule>
  </conditionalFormatting>
  <conditionalFormatting sqref="C72:C81">
    <cfRule type="cellIs" dxfId="2936" priority="131" stopIfTrue="1" operator="notEqual">
      <formula>""</formula>
    </cfRule>
  </conditionalFormatting>
  <conditionalFormatting sqref="C72:C81">
    <cfRule type="cellIs" dxfId="2935" priority="130" stopIfTrue="1" operator="notEqual">
      <formula>""</formula>
    </cfRule>
  </conditionalFormatting>
  <conditionalFormatting sqref="C59">
    <cfRule type="cellIs" dxfId="2934" priority="120" stopIfTrue="1" operator="notEqual">
      <formula>""</formula>
    </cfRule>
  </conditionalFormatting>
  <conditionalFormatting sqref="C48:C58">
    <cfRule type="cellIs" dxfId="2933" priority="119" stopIfTrue="1" operator="notEqual">
      <formula>""</formula>
    </cfRule>
  </conditionalFormatting>
  <conditionalFormatting sqref="C71">
    <cfRule type="cellIs" dxfId="2932" priority="129" stopIfTrue="1" operator="notEqual">
      <formula>""</formula>
    </cfRule>
  </conditionalFormatting>
  <conditionalFormatting sqref="C71">
    <cfRule type="cellIs" dxfId="2931" priority="128" stopIfTrue="1" operator="notEqual">
      <formula>""</formula>
    </cfRule>
  </conditionalFormatting>
  <conditionalFormatting sqref="C72:C81">
    <cfRule type="cellIs" dxfId="2930" priority="125" stopIfTrue="1" operator="notEqual">
      <formula>""</formula>
    </cfRule>
  </conditionalFormatting>
  <conditionalFormatting sqref="C60:C70">
    <cfRule type="cellIs" dxfId="2929" priority="127" stopIfTrue="1" operator="notEqual">
      <formula>""</formula>
    </cfRule>
  </conditionalFormatting>
  <conditionalFormatting sqref="C72:C81">
    <cfRule type="cellIs" dxfId="2928" priority="126" stopIfTrue="1" operator="notEqual">
      <formula>""</formula>
    </cfRule>
  </conditionalFormatting>
  <conditionalFormatting sqref="C71">
    <cfRule type="cellIs" dxfId="2927" priority="124" stopIfTrue="1" operator="notEqual">
      <formula>""</formula>
    </cfRule>
  </conditionalFormatting>
  <conditionalFormatting sqref="C71">
    <cfRule type="cellIs" dxfId="2926" priority="123" stopIfTrue="1" operator="notEqual">
      <formula>""</formula>
    </cfRule>
  </conditionalFormatting>
  <conditionalFormatting sqref="C60:C70">
    <cfRule type="cellIs" dxfId="2925" priority="122" stopIfTrue="1" operator="notEqual">
      <formula>""</formula>
    </cfRule>
  </conditionalFormatting>
  <conditionalFormatting sqref="C59">
    <cfRule type="cellIs" dxfId="2924" priority="121" stopIfTrue="1" operator="notEqual">
      <formula>""</formula>
    </cfRule>
  </conditionalFormatting>
  <conditionalFormatting sqref="C60:C69">
    <cfRule type="cellIs" dxfId="2923" priority="117" stopIfTrue="1" operator="notEqual">
      <formula>""</formula>
    </cfRule>
  </conditionalFormatting>
  <conditionalFormatting sqref="C60:C69">
    <cfRule type="cellIs" dxfId="2922" priority="118" stopIfTrue="1" operator="notEqual">
      <formula>""</formula>
    </cfRule>
  </conditionalFormatting>
  <conditionalFormatting sqref="C72:C81">
    <cfRule type="cellIs" dxfId="2921" priority="116" stopIfTrue="1" operator="notEqual">
      <formula>""</formula>
    </cfRule>
  </conditionalFormatting>
  <conditionalFormatting sqref="C72:C81">
    <cfRule type="cellIs" dxfId="2920" priority="115" stopIfTrue="1" operator="notEqual">
      <formula>""</formula>
    </cfRule>
  </conditionalFormatting>
  <conditionalFormatting sqref="C71:C81">
    <cfRule type="cellIs" dxfId="2919" priority="114" stopIfTrue="1" operator="notEqual">
      <formula>""</formula>
    </cfRule>
  </conditionalFormatting>
  <conditionalFormatting sqref="C71:C81">
    <cfRule type="cellIs" dxfId="2918" priority="113" stopIfTrue="1" operator="notEqual">
      <formula>""</formula>
    </cfRule>
  </conditionalFormatting>
  <conditionalFormatting sqref="C60:C70">
    <cfRule type="cellIs" dxfId="2917" priority="112" stopIfTrue="1" operator="notEqual">
      <formula>""</formula>
    </cfRule>
  </conditionalFormatting>
  <conditionalFormatting sqref="C59">
    <cfRule type="cellIs" dxfId="2916" priority="111" stopIfTrue="1" operator="notEqual">
      <formula>""</formula>
    </cfRule>
  </conditionalFormatting>
  <conditionalFormatting sqref="C59">
    <cfRule type="cellIs" dxfId="2915" priority="110" stopIfTrue="1" operator="notEqual">
      <formula>""</formula>
    </cfRule>
  </conditionalFormatting>
  <conditionalFormatting sqref="C60:C69">
    <cfRule type="cellIs" dxfId="2914" priority="107" stopIfTrue="1" operator="notEqual">
      <formula>""</formula>
    </cfRule>
  </conditionalFormatting>
  <conditionalFormatting sqref="C48:C58">
    <cfRule type="cellIs" dxfId="2913" priority="109" stopIfTrue="1" operator="notEqual">
      <formula>""</formula>
    </cfRule>
  </conditionalFormatting>
  <conditionalFormatting sqref="C60:C69">
    <cfRule type="cellIs" dxfId="2912" priority="108" stopIfTrue="1" operator="notEqual">
      <formula>""</formula>
    </cfRule>
  </conditionalFormatting>
  <conditionalFormatting sqref="C59">
    <cfRule type="cellIs" dxfId="2911" priority="106" stopIfTrue="1" operator="notEqual">
      <formula>""</formula>
    </cfRule>
  </conditionalFormatting>
  <conditionalFormatting sqref="C59">
    <cfRule type="cellIs" dxfId="2910" priority="105" stopIfTrue="1" operator="notEqual">
      <formula>""</formula>
    </cfRule>
  </conditionalFormatting>
  <conditionalFormatting sqref="C48:C58">
    <cfRule type="cellIs" dxfId="2909" priority="104" stopIfTrue="1" operator="notEqual">
      <formula>""</formula>
    </cfRule>
  </conditionalFormatting>
  <conditionalFormatting sqref="C47">
    <cfRule type="cellIs" dxfId="2908" priority="103" stopIfTrue="1" operator="notEqual">
      <formula>""</formula>
    </cfRule>
  </conditionalFormatting>
  <conditionalFormatting sqref="C47">
    <cfRule type="cellIs" dxfId="2907" priority="102" stopIfTrue="1" operator="notEqual">
      <formula>""</formula>
    </cfRule>
  </conditionalFormatting>
  <conditionalFormatting sqref="C48:C57">
    <cfRule type="cellIs" dxfId="2906" priority="99" stopIfTrue="1" operator="notEqual">
      <formula>""</formula>
    </cfRule>
  </conditionalFormatting>
  <conditionalFormatting sqref="C36:C46">
    <cfRule type="cellIs" dxfId="2905" priority="101" stopIfTrue="1" operator="notEqual">
      <formula>""</formula>
    </cfRule>
  </conditionalFormatting>
  <conditionalFormatting sqref="C48:C57">
    <cfRule type="cellIs" dxfId="2904" priority="100" stopIfTrue="1" operator="notEqual">
      <formula>""</formula>
    </cfRule>
  </conditionalFormatting>
  <conditionalFormatting sqref="C60:C69">
    <cfRule type="cellIs" dxfId="2903" priority="98" stopIfTrue="1" operator="notEqual">
      <formula>""</formula>
    </cfRule>
  </conditionalFormatting>
  <conditionalFormatting sqref="C60:C69">
    <cfRule type="cellIs" dxfId="2902" priority="97" stopIfTrue="1" operator="notEqual">
      <formula>""</formula>
    </cfRule>
  </conditionalFormatting>
  <conditionalFormatting sqref="C84:C93">
    <cfRule type="cellIs" dxfId="2901" priority="90" stopIfTrue="1" operator="notEqual">
      <formula>""</formula>
    </cfRule>
  </conditionalFormatting>
  <conditionalFormatting sqref="C84:C93">
    <cfRule type="cellIs" dxfId="2900" priority="89" stopIfTrue="1" operator="notEqual">
      <formula>""</formula>
    </cfRule>
  </conditionalFormatting>
  <conditionalFormatting sqref="C83">
    <cfRule type="cellIs" dxfId="2899" priority="88" stopIfTrue="1" operator="notEqual">
      <formula>""</formula>
    </cfRule>
  </conditionalFormatting>
  <conditionalFormatting sqref="C83">
    <cfRule type="cellIs" dxfId="2898" priority="87" stopIfTrue="1" operator="notEqual">
      <formula>""</formula>
    </cfRule>
  </conditionalFormatting>
  <conditionalFormatting sqref="C84:C93">
    <cfRule type="cellIs" dxfId="2897" priority="86" stopIfTrue="1" operator="notEqual">
      <formula>""</formula>
    </cfRule>
  </conditionalFormatting>
  <conditionalFormatting sqref="C83">
    <cfRule type="cellIs" dxfId="2896" priority="96" stopIfTrue="1" operator="notEqual">
      <formula>""</formula>
    </cfRule>
  </conditionalFormatting>
  <conditionalFormatting sqref="C83:C93">
    <cfRule type="cellIs" dxfId="2895" priority="95" stopIfTrue="1" operator="notEqual">
      <formula>""</formula>
    </cfRule>
  </conditionalFormatting>
  <conditionalFormatting sqref="C83:C93">
    <cfRule type="cellIs" dxfId="2894" priority="94" stopIfTrue="1" operator="notEqual">
      <formula>""</formula>
    </cfRule>
  </conditionalFormatting>
  <conditionalFormatting sqref="C84:C93">
    <cfRule type="cellIs" dxfId="2893" priority="93" stopIfTrue="1" operator="notEqual">
      <formula>""</formula>
    </cfRule>
  </conditionalFormatting>
  <conditionalFormatting sqref="C83">
    <cfRule type="cellIs" dxfId="2892" priority="92" stopIfTrue="1" operator="notEqual">
      <formula>""</formula>
    </cfRule>
  </conditionalFormatting>
  <conditionalFormatting sqref="C83">
    <cfRule type="cellIs" dxfId="2891" priority="91" stopIfTrue="1" operator="notEqual">
      <formula>""</formula>
    </cfRule>
  </conditionalFormatting>
  <conditionalFormatting sqref="C84:C93">
    <cfRule type="cellIs" dxfId="2890" priority="85" stopIfTrue="1" operator="notEqual">
      <formula>""</formula>
    </cfRule>
  </conditionalFormatting>
  <conditionalFormatting sqref="C83:C93">
    <cfRule type="cellIs" dxfId="2889" priority="84" stopIfTrue="1" operator="notEqual">
      <formula>""</formula>
    </cfRule>
  </conditionalFormatting>
  <conditionalFormatting sqref="C83:C93">
    <cfRule type="cellIs" dxfId="2888" priority="83" stopIfTrue="1" operator="notEqual">
      <formula>""</formula>
    </cfRule>
  </conditionalFormatting>
  <conditionalFormatting sqref="C83:C93">
    <cfRule type="cellIs" dxfId="2887" priority="82" stopIfTrue="1" operator="notEqual">
      <formula>""</formula>
    </cfRule>
  </conditionalFormatting>
  <conditionalFormatting sqref="C83:C93">
    <cfRule type="cellIs" dxfId="2886" priority="81" stopIfTrue="1" operator="notEqual">
      <formula>""</formula>
    </cfRule>
  </conditionalFormatting>
  <conditionalFormatting sqref="C84:C93">
    <cfRule type="cellIs" dxfId="2885" priority="80" stopIfTrue="1" operator="notEqual">
      <formula>""</formula>
    </cfRule>
  </conditionalFormatting>
  <conditionalFormatting sqref="C84:C93">
    <cfRule type="cellIs" dxfId="2884" priority="79" stopIfTrue="1" operator="notEqual">
      <formula>""</formula>
    </cfRule>
  </conditionalFormatting>
  <conditionalFormatting sqref="C84:C93">
    <cfRule type="cellIs" dxfId="2883" priority="78" stopIfTrue="1" operator="notEqual">
      <formula>""</formula>
    </cfRule>
  </conditionalFormatting>
  <conditionalFormatting sqref="C84:C93">
    <cfRule type="cellIs" dxfId="2882" priority="77" stopIfTrue="1" operator="notEqual">
      <formula>""</formula>
    </cfRule>
  </conditionalFormatting>
  <conditionalFormatting sqref="C84:C93">
    <cfRule type="cellIs" dxfId="2881" priority="76" stopIfTrue="1" operator="notEqual">
      <formula>""</formula>
    </cfRule>
  </conditionalFormatting>
  <conditionalFormatting sqref="C106">
    <cfRule type="cellIs" dxfId="2880" priority="75" stopIfTrue="1" operator="notEqual">
      <formula>""</formula>
    </cfRule>
  </conditionalFormatting>
  <conditionalFormatting sqref="C106">
    <cfRule type="cellIs" dxfId="2879" priority="74" stopIfTrue="1" operator="notEqual">
      <formula>""</formula>
    </cfRule>
  </conditionalFormatting>
  <conditionalFormatting sqref="C95:C96">
    <cfRule type="cellIs" dxfId="2878" priority="73" stopIfTrue="1" operator="notEqual">
      <formula>""</formula>
    </cfRule>
  </conditionalFormatting>
  <conditionalFormatting sqref="C95:C96">
    <cfRule type="cellIs" dxfId="2877" priority="72" stopIfTrue="1" operator="notEqual">
      <formula>""</formula>
    </cfRule>
  </conditionalFormatting>
  <conditionalFormatting sqref="E134 G134:H134">
    <cfRule type="cellIs" dxfId="2876" priority="55" stopIfTrue="1" operator="notEqual">
      <formula>""</formula>
    </cfRule>
  </conditionalFormatting>
  <conditionalFormatting sqref="C134">
    <cfRule type="cellIs" dxfId="2875" priority="52" stopIfTrue="1" operator="notEqual">
      <formula>""</formula>
    </cfRule>
  </conditionalFormatting>
  <conditionalFormatting sqref="B134">
    <cfRule type="cellIs" dxfId="2874" priority="50" stopIfTrue="1" operator="notEqual">
      <formula>""</formula>
    </cfRule>
  </conditionalFormatting>
  <conditionalFormatting sqref="E134">
    <cfRule type="cellIs" dxfId="2873" priority="54" stopIfTrue="1" operator="notEqual">
      <formula>""</formula>
    </cfRule>
  </conditionalFormatting>
  <conditionalFormatting sqref="E134 G134:H134">
    <cfRule type="cellIs" dxfId="2872" priority="56" stopIfTrue="1" operator="notEqual">
      <formula>""</formula>
    </cfRule>
  </conditionalFormatting>
  <conditionalFormatting sqref="C134">
    <cfRule type="cellIs" dxfId="2871" priority="51" stopIfTrue="1" operator="notEqual">
      <formula>""</formula>
    </cfRule>
  </conditionalFormatting>
  <conditionalFormatting sqref="F134">
    <cfRule type="cellIs" dxfId="2870" priority="53" stopIfTrue="1" operator="notEqual">
      <formula>""</formula>
    </cfRule>
  </conditionalFormatting>
  <conditionalFormatting sqref="B134">
    <cfRule type="cellIs" dxfId="2869" priority="49" stopIfTrue="1" operator="notEqual">
      <formula>""</formula>
    </cfRule>
  </conditionalFormatting>
  <conditionalFormatting sqref="D134">
    <cfRule type="cellIs" dxfId="2868" priority="46" stopIfTrue="1" operator="equal">
      <formula>"Total"</formula>
    </cfRule>
  </conditionalFormatting>
  <conditionalFormatting sqref="D135:D136">
    <cfRule type="cellIs" dxfId="2867" priority="33" stopIfTrue="1" operator="equal">
      <formula>"Total"</formula>
    </cfRule>
  </conditionalFormatting>
  <conditionalFormatting sqref="D135:D136">
    <cfRule type="cellIs" dxfId="2866" priority="34" stopIfTrue="1" operator="equal">
      <formula>"Total"</formula>
    </cfRule>
  </conditionalFormatting>
  <conditionalFormatting sqref="E135:E136 G135:H136">
    <cfRule type="cellIs" dxfId="2865" priority="43" stopIfTrue="1" operator="notEqual">
      <formula>""</formula>
    </cfRule>
  </conditionalFormatting>
  <conditionalFormatting sqref="E135:E136">
    <cfRule type="cellIs" dxfId="2864" priority="41" stopIfTrue="1" operator="notEqual">
      <formula>""</formula>
    </cfRule>
  </conditionalFormatting>
  <conditionalFormatting sqref="E135:E136 G135:H136">
    <cfRule type="cellIs" dxfId="2863" priority="42" stopIfTrue="1" operator="notEqual">
      <formula>""</formula>
    </cfRule>
  </conditionalFormatting>
  <conditionalFormatting sqref="F135:F136">
    <cfRule type="cellIs" dxfId="2862" priority="40" stopIfTrue="1" operator="notEqual">
      <formula>""</formula>
    </cfRule>
  </conditionalFormatting>
  <conditionalFormatting sqref="F135:F136">
    <cfRule type="cellIs" dxfId="2861" priority="39" stopIfTrue="1" operator="notEqual">
      <formula>""</formula>
    </cfRule>
  </conditionalFormatting>
  <conditionalFormatting sqref="C135:C145">
    <cfRule type="cellIs" dxfId="2860" priority="38" stopIfTrue="1" operator="notEqual">
      <formula>""</formula>
    </cfRule>
  </conditionalFormatting>
  <conditionalFormatting sqref="C135:C145">
    <cfRule type="cellIs" dxfId="2859" priority="37" stopIfTrue="1" operator="notEqual">
      <formula>""</formula>
    </cfRule>
  </conditionalFormatting>
  <conditionalFormatting sqref="B135">
    <cfRule type="cellIs" dxfId="2858" priority="36" stopIfTrue="1" operator="notEqual">
      <formula>""</formula>
    </cfRule>
  </conditionalFormatting>
  <conditionalFormatting sqref="B135">
    <cfRule type="cellIs" dxfId="2857" priority="35" stopIfTrue="1" operator="notEqual">
      <formula>""</formula>
    </cfRule>
  </conditionalFormatting>
  <conditionalFormatting sqref="E137 G137:H137">
    <cfRule type="cellIs" dxfId="2856" priority="30" stopIfTrue="1" operator="notEqual">
      <formula>""</formula>
    </cfRule>
  </conditionalFormatting>
  <conditionalFormatting sqref="E137">
    <cfRule type="cellIs" dxfId="2855" priority="28" stopIfTrue="1" operator="notEqual">
      <formula>""</formula>
    </cfRule>
  </conditionalFormatting>
  <conditionalFormatting sqref="F137">
    <cfRule type="cellIs" dxfId="2854" priority="26" stopIfTrue="1" operator="notEqual">
      <formula>""</formula>
    </cfRule>
  </conditionalFormatting>
  <conditionalFormatting sqref="E137 G137:H137">
    <cfRule type="cellIs" dxfId="2853" priority="29" stopIfTrue="1" operator="notEqual">
      <formula>""</formula>
    </cfRule>
  </conditionalFormatting>
  <conditionalFormatting sqref="F137">
    <cfRule type="cellIs" dxfId="2852" priority="27" stopIfTrue="1" operator="notEqual">
      <formula>""</formula>
    </cfRule>
  </conditionalFormatting>
  <conditionalFormatting sqref="D137">
    <cfRule type="cellIs" dxfId="2851" priority="24" stopIfTrue="1" operator="equal">
      <formula>"Total"</formula>
    </cfRule>
  </conditionalFormatting>
  <conditionalFormatting sqref="D137">
    <cfRule type="cellIs" dxfId="2850" priority="25" stopIfTrue="1" operator="equal">
      <formula>"Total"</formula>
    </cfRule>
  </conditionalFormatting>
  <conditionalFormatting sqref="D137">
    <cfRule type="cellIs" dxfId="2849" priority="17" stopIfTrue="1" operator="equal">
      <formula>"Total"</formula>
    </cfRule>
  </conditionalFormatting>
  <conditionalFormatting sqref="D137">
    <cfRule type="cellIs" dxfId="2848" priority="18" stopIfTrue="1" operator="equal">
      <formula>"Total"</formula>
    </cfRule>
  </conditionalFormatting>
  <conditionalFormatting sqref="E137 G137:H137">
    <cfRule type="cellIs" dxfId="2847" priority="23" stopIfTrue="1" operator="notEqual">
      <formula>""</formula>
    </cfRule>
  </conditionalFormatting>
  <conditionalFormatting sqref="E137">
    <cfRule type="cellIs" dxfId="2846" priority="21" stopIfTrue="1" operator="notEqual">
      <formula>""</formula>
    </cfRule>
  </conditionalFormatting>
  <conditionalFormatting sqref="E137 G137:H137">
    <cfRule type="cellIs" dxfId="2845" priority="22" stopIfTrue="1" operator="notEqual">
      <formula>""</formula>
    </cfRule>
  </conditionalFormatting>
  <conditionalFormatting sqref="F137">
    <cfRule type="cellIs" dxfId="2844" priority="20" stopIfTrue="1" operator="notEqual">
      <formula>""</formula>
    </cfRule>
  </conditionalFormatting>
  <conditionalFormatting sqref="F137">
    <cfRule type="cellIs" dxfId="2843" priority="19" stopIfTrue="1" operator="notEqual">
      <formula>""</formula>
    </cfRule>
  </conditionalFormatting>
  <conditionalFormatting sqref="E138:E145 G138:H145">
    <cfRule type="cellIs" dxfId="2842" priority="16" stopIfTrue="1" operator="notEqual">
      <formula>""</formula>
    </cfRule>
  </conditionalFormatting>
  <conditionalFormatting sqref="E138:E145">
    <cfRule type="cellIs" dxfId="2841" priority="14" stopIfTrue="1" operator="notEqual">
      <formula>""</formula>
    </cfRule>
  </conditionalFormatting>
  <conditionalFormatting sqref="F138:F145">
    <cfRule type="cellIs" dxfId="2840" priority="12" stopIfTrue="1" operator="notEqual">
      <formula>""</formula>
    </cfRule>
  </conditionalFormatting>
  <conditionalFormatting sqref="E138:E145 G138:H145">
    <cfRule type="cellIs" dxfId="2839" priority="15" stopIfTrue="1" operator="notEqual">
      <formula>""</formula>
    </cfRule>
  </conditionalFormatting>
  <conditionalFormatting sqref="F138:F145">
    <cfRule type="cellIs" dxfId="2838" priority="13" stopIfTrue="1" operator="notEqual">
      <formula>""</formula>
    </cfRule>
  </conditionalFormatting>
  <conditionalFormatting sqref="D138:D145">
    <cfRule type="cellIs" dxfId="2837" priority="10" stopIfTrue="1" operator="equal">
      <formula>"Total"</formula>
    </cfRule>
  </conditionalFormatting>
  <conditionalFormatting sqref="D138:D145">
    <cfRule type="cellIs" dxfId="2836" priority="11" stopIfTrue="1" operator="equal">
      <formula>"Total"</formula>
    </cfRule>
  </conditionalFormatting>
  <conditionalFormatting sqref="D138:D145">
    <cfRule type="cellIs" dxfId="2835" priority="3" stopIfTrue="1" operator="equal">
      <formula>"Total"</formula>
    </cfRule>
  </conditionalFormatting>
  <conditionalFormatting sqref="D138:D145">
    <cfRule type="cellIs" dxfId="2834" priority="4" stopIfTrue="1" operator="equal">
      <formula>"Total"</formula>
    </cfRule>
  </conditionalFormatting>
  <conditionalFormatting sqref="E138:E145 G138:H145">
    <cfRule type="cellIs" dxfId="2833" priority="9" stopIfTrue="1" operator="notEqual">
      <formula>""</formula>
    </cfRule>
  </conditionalFormatting>
  <conditionalFormatting sqref="E138:E145">
    <cfRule type="cellIs" dxfId="2832" priority="7" stopIfTrue="1" operator="notEqual">
      <formula>""</formula>
    </cfRule>
  </conditionalFormatting>
  <conditionalFormatting sqref="E138:E145 G138:H145">
    <cfRule type="cellIs" dxfId="2831" priority="8" stopIfTrue="1" operator="notEqual">
      <formula>""</formula>
    </cfRule>
  </conditionalFormatting>
  <conditionalFormatting sqref="F138:F145">
    <cfRule type="cellIs" dxfId="2830" priority="6" stopIfTrue="1" operator="notEqual">
      <formula>""</formula>
    </cfRule>
  </conditionalFormatting>
  <conditionalFormatting sqref="F138:F145">
    <cfRule type="cellIs" dxfId="2829" priority="5" stopIfTrue="1" operator="notEqual">
      <formula>""</formula>
    </cfRule>
  </conditionalFormatting>
  <pageMargins left="0.23622047244094491" right="0.11811023622047245" top="0.31496062992125984" bottom="0.27559055118110237" header="0.15748031496062992" footer="0.51181102362204722"/>
  <pageSetup paperSize="9" scale="86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22"/>
  <sheetViews>
    <sheetView zoomScale="110" zoomScaleNormal="110" workbookViewId="0">
      <pane ySplit="10" topLeftCell="A11" activePane="bottomLeft" state="frozen"/>
      <selection pane="bottomLeft" activeCell="H24" sqref="H24"/>
    </sheetView>
  </sheetViews>
  <sheetFormatPr defaultRowHeight="12.75"/>
  <cols>
    <col min="1" max="1" width="8.5703125" customWidth="1"/>
    <col min="2" max="2" width="3" customWidth="1"/>
    <col min="3" max="3" width="5" style="1" customWidth="1"/>
    <col min="4" max="4" width="5.85546875" style="1" customWidth="1"/>
    <col min="5" max="5" width="6.7109375" style="1" customWidth="1"/>
    <col min="6" max="6" width="7" style="1" customWidth="1"/>
    <col min="7" max="7" width="6.7109375" style="1" customWidth="1"/>
    <col min="8" max="8" width="6.5703125" style="1" customWidth="1"/>
    <col min="9" max="9" width="9.140625" style="1" customWidth="1"/>
    <col min="10" max="11" width="10.85546875" style="1" customWidth="1"/>
    <col min="12" max="12" width="11.28515625" style="1" customWidth="1"/>
    <col min="13" max="14" width="10.85546875" style="1" customWidth="1"/>
    <col min="15" max="15" width="9.5703125" style="1" customWidth="1"/>
  </cols>
  <sheetData>
    <row r="1" spans="2:15" ht="1.5" customHeight="1"/>
    <row r="3" spans="2:15" ht="9" customHeight="1"/>
    <row r="4" spans="2:15" ht="9.75" customHeight="1">
      <c r="J4" s="2"/>
      <c r="K4" s="2"/>
    </row>
    <row r="5" spans="2:15" ht="14.25" customHeight="1">
      <c r="J5" s="2"/>
      <c r="K5" s="2"/>
    </row>
    <row r="6" spans="2:15" ht="15">
      <c r="B6" s="114" t="s">
        <v>193</v>
      </c>
      <c r="C6" s="113"/>
      <c r="D6" s="45"/>
      <c r="E6" s="45"/>
      <c r="F6" s="45"/>
      <c r="G6" s="45"/>
      <c r="H6" s="45"/>
      <c r="I6" s="45"/>
      <c r="J6" s="329" t="s">
        <v>190</v>
      </c>
      <c r="K6" s="364">
        <f>'base(indices)'!K1</f>
        <v>44044</v>
      </c>
      <c r="L6" s="115" t="s">
        <v>100</v>
      </c>
      <c r="M6" s="21"/>
      <c r="N6" s="21"/>
      <c r="O6" s="365">
        <f>'base(indices)'!H1</f>
        <v>44409</v>
      </c>
    </row>
    <row r="7" spans="2:15" ht="9" customHeight="1"/>
    <row r="8" spans="2:15" ht="13.5" thickBot="1">
      <c r="C8" s="6" t="s">
        <v>85</v>
      </c>
      <c r="D8" s="6"/>
      <c r="G8" s="5"/>
      <c r="H8" s="5"/>
      <c r="K8" s="338" t="s">
        <v>184</v>
      </c>
      <c r="L8" s="339"/>
      <c r="N8" s="329" t="s">
        <v>187</v>
      </c>
      <c r="O8" s="330"/>
    </row>
    <row r="9" spans="2:15" ht="14.25" customHeight="1">
      <c r="B9" s="434" t="s">
        <v>42</v>
      </c>
      <c r="C9" s="415" t="s">
        <v>4</v>
      </c>
      <c r="D9" s="417" t="s">
        <v>36</v>
      </c>
      <c r="E9" s="419" t="s">
        <v>37</v>
      </c>
      <c r="F9" s="419" t="s">
        <v>43</v>
      </c>
      <c r="G9" s="391" t="s">
        <v>44</v>
      </c>
      <c r="H9" s="391" t="s">
        <v>45</v>
      </c>
      <c r="I9" s="468" t="s">
        <v>122</v>
      </c>
      <c r="J9" s="478" t="s">
        <v>69</v>
      </c>
      <c r="K9" s="480">
        <v>0.9</v>
      </c>
      <c r="L9" s="472">
        <v>0.8</v>
      </c>
      <c r="M9" s="474">
        <v>0.7</v>
      </c>
      <c r="N9" s="472">
        <v>0.6</v>
      </c>
      <c r="O9" s="476">
        <v>0.5</v>
      </c>
    </row>
    <row r="10" spans="2:15" ht="24.75" customHeight="1" thickBot="1">
      <c r="B10" s="467"/>
      <c r="C10" s="416"/>
      <c r="D10" s="418"/>
      <c r="E10" s="420"/>
      <c r="F10" s="420"/>
      <c r="G10" s="392"/>
      <c r="H10" s="392"/>
      <c r="I10" s="469"/>
      <c r="J10" s="479"/>
      <c r="K10" s="481"/>
      <c r="L10" s="473"/>
      <c r="M10" s="475"/>
      <c r="N10" s="473"/>
      <c r="O10" s="477"/>
    </row>
    <row r="11" spans="2:15" s="30" customFormat="1" ht="13.5" customHeight="1">
      <c r="B11" s="124">
        <v>4</v>
      </c>
      <c r="C11" s="119">
        <v>42036</v>
      </c>
      <c r="D11" s="57">
        <f>724*2+788*2</f>
        <v>3024</v>
      </c>
      <c r="E11" s="96">
        <f>'base(indices)'!G65</f>
        <v>1.3864984300000001</v>
      </c>
      <c r="F11" s="58">
        <f t="shared" ref="F11:F14" si="0">D11*E11</f>
        <v>4192.7712523199998</v>
      </c>
      <c r="G11" s="360">
        <f>'base(indices)'!I65</f>
        <v>1.7061E-2</v>
      </c>
      <c r="H11" s="60">
        <f t="shared" ref="H11:H14" si="1">F11*G11</f>
        <v>71.532870335831518</v>
      </c>
      <c r="I11" s="190">
        <f>(F11+H11)</f>
        <v>4264.3041226558316</v>
      </c>
      <c r="J11" s="331">
        <f>I11</f>
        <v>4264.3041226558316</v>
      </c>
      <c r="K11" s="332">
        <f>J11*K$9</f>
        <v>3837.8737103902486</v>
      </c>
      <c r="L11" s="333">
        <f>J11*$L$9</f>
        <v>3411.4432981246655</v>
      </c>
      <c r="M11" s="332">
        <f>J11*M$9</f>
        <v>2985.012885859082</v>
      </c>
      <c r="N11" s="332">
        <f>J11*N$9</f>
        <v>2558.5824735934989</v>
      </c>
      <c r="O11" s="142">
        <f>J11*O$9</f>
        <v>2132.1520613279158</v>
      </c>
    </row>
    <row r="12" spans="2:15" s="30" customFormat="1" ht="13.5" customHeight="1">
      <c r="B12" s="124">
        <v>4</v>
      </c>
      <c r="C12" s="119">
        <v>42401</v>
      </c>
      <c r="D12" s="57">
        <f>788*2+880*2</f>
        <v>3336</v>
      </c>
      <c r="E12" s="96">
        <f>'base(indices)'!G77</f>
        <v>1.2825427700000001</v>
      </c>
      <c r="F12" s="58">
        <f t="shared" si="0"/>
        <v>4278.5626807200006</v>
      </c>
      <c r="G12" s="360">
        <f>'base(indices)'!I77</f>
        <v>1.7061E-2</v>
      </c>
      <c r="H12" s="60">
        <f t="shared" si="1"/>
        <v>72.996557895763928</v>
      </c>
      <c r="I12" s="190">
        <f>(F12+H12)</f>
        <v>4351.5592386157641</v>
      </c>
      <c r="J12" s="334">
        <f t="shared" ref="J12:J14" si="2">I12</f>
        <v>4351.5592386157641</v>
      </c>
      <c r="K12" s="332">
        <f>J12*K$9</f>
        <v>3916.4033147541877</v>
      </c>
      <c r="L12" s="333">
        <f>J12*$L$9</f>
        <v>3481.2473908926113</v>
      </c>
      <c r="M12" s="332">
        <f>J12*M$9</f>
        <v>3046.0914670310349</v>
      </c>
      <c r="N12" s="332">
        <f>J12*N$9</f>
        <v>2610.9355431694585</v>
      </c>
      <c r="O12" s="142">
        <f>J12*O$9</f>
        <v>2175.7796193078821</v>
      </c>
    </row>
    <row r="13" spans="2:15" s="30" customFormat="1" ht="13.5" customHeight="1">
      <c r="B13" s="124">
        <v>4</v>
      </c>
      <c r="C13" s="119">
        <v>42767</v>
      </c>
      <c r="D13" s="57">
        <f>880*2+937*2</f>
        <v>3634</v>
      </c>
      <c r="E13" s="96">
        <f>'base(indices)'!G89</f>
        <v>1.2106416200000001</v>
      </c>
      <c r="F13" s="58">
        <f t="shared" si="0"/>
        <v>4399.4716470800004</v>
      </c>
      <c r="G13" s="360">
        <f>'base(indices)'!I99</f>
        <v>1.7061E-2</v>
      </c>
      <c r="H13" s="60">
        <f t="shared" si="1"/>
        <v>75.059385770831881</v>
      </c>
      <c r="I13" s="190">
        <f t="shared" ref="I13:I14" si="3">(F13+H13)</f>
        <v>4474.5310328508322</v>
      </c>
      <c r="J13" s="334">
        <f t="shared" si="2"/>
        <v>4474.5310328508322</v>
      </c>
      <c r="K13" s="332">
        <f>J13*K$9</f>
        <v>4027.0779295657489</v>
      </c>
      <c r="L13" s="333">
        <f>J13*$L$9</f>
        <v>3579.6248262806657</v>
      </c>
      <c r="M13" s="332">
        <f>J13*M$9</f>
        <v>3132.1717229955825</v>
      </c>
      <c r="N13" s="332">
        <f>J13*N$9</f>
        <v>2684.7186197104993</v>
      </c>
      <c r="O13" s="142">
        <f>J13*O$9</f>
        <v>2237.2655164254161</v>
      </c>
    </row>
    <row r="14" spans="2:15" ht="13.5" customHeight="1">
      <c r="B14" s="124">
        <v>4</v>
      </c>
      <c r="C14" s="56">
        <v>43132</v>
      </c>
      <c r="D14" s="57">
        <f>937*2+954*2</f>
        <v>3782</v>
      </c>
      <c r="E14" s="96">
        <f>'base(indices)'!G101</f>
        <v>1.1751612899999999</v>
      </c>
      <c r="F14" s="58">
        <f t="shared" si="0"/>
        <v>4444.4599987799993</v>
      </c>
      <c r="G14" s="360">
        <f>'base(indices)'!I101</f>
        <v>1.7061E-2</v>
      </c>
      <c r="H14" s="60">
        <f t="shared" si="1"/>
        <v>75.826932039185564</v>
      </c>
      <c r="I14" s="190">
        <f t="shared" si="3"/>
        <v>4520.2869308191848</v>
      </c>
      <c r="J14" s="334">
        <f t="shared" si="2"/>
        <v>4520.2869308191848</v>
      </c>
      <c r="K14" s="332">
        <f>J14*K$9</f>
        <v>4068.2582377372664</v>
      </c>
      <c r="L14" s="333">
        <f>J14*$L$9</f>
        <v>3616.229544655348</v>
      </c>
      <c r="M14" s="332">
        <f>J14*M$9</f>
        <v>3164.2008515734292</v>
      </c>
      <c r="N14" s="332">
        <f>J14*N$9</f>
        <v>2712.1721584915108</v>
      </c>
      <c r="O14" s="142">
        <f>J14*O$9</f>
        <v>2260.1434654095924</v>
      </c>
    </row>
    <row r="15" spans="2:15" ht="13.5" customHeight="1">
      <c r="B15" s="124">
        <v>4</v>
      </c>
      <c r="C15" s="119">
        <v>43497</v>
      </c>
      <c r="D15" s="57">
        <f>954*2+998*2</f>
        <v>3904</v>
      </c>
      <c r="E15" s="96">
        <f>'base(indices)'!G113</f>
        <v>1.1324952800000001</v>
      </c>
      <c r="F15" s="58">
        <f>D15*E15</f>
        <v>4421.2615731200003</v>
      </c>
      <c r="G15" s="360">
        <f>'base(indices)'!I113</f>
        <v>1.7061E-2</v>
      </c>
      <c r="H15" s="60">
        <f>F15*G15</f>
        <v>75.43114369900033</v>
      </c>
      <c r="I15" s="190">
        <f>(F15+H15)</f>
        <v>4496.6927168190005</v>
      </c>
      <c r="J15" s="334">
        <f>I15</f>
        <v>4496.6927168190005</v>
      </c>
      <c r="K15" s="332">
        <f>J15*K$9</f>
        <v>4047.0234451371007</v>
      </c>
      <c r="L15" s="333">
        <f>J15*$L$9</f>
        <v>3597.3541734552005</v>
      </c>
      <c r="M15" s="332">
        <f>J15*M$9</f>
        <v>3147.6849017733002</v>
      </c>
      <c r="N15" s="332">
        <f>J15*N$9</f>
        <v>2698.0156300914</v>
      </c>
      <c r="O15" s="142">
        <f>J15*O$9</f>
        <v>2248.3463584095002</v>
      </c>
    </row>
    <row r="16" spans="2:15" ht="13.5" customHeight="1">
      <c r="B16" s="118">
        <v>4</v>
      </c>
      <c r="C16" s="56">
        <v>43862</v>
      </c>
      <c r="D16" s="57">
        <f>998*2+1045*2</f>
        <v>4086</v>
      </c>
      <c r="E16" s="96">
        <f>'base(indices)'!G125</f>
        <v>1.08541037</v>
      </c>
      <c r="F16" s="70">
        <f>D16*E16</f>
        <v>4434.9867718199994</v>
      </c>
      <c r="G16" s="360">
        <f>'base(indices)'!I125</f>
        <v>1.7061E-2</v>
      </c>
      <c r="H16" s="60">
        <f>F16*G16</f>
        <v>75.665309314021002</v>
      </c>
      <c r="I16" s="170">
        <f>(F16+H16)</f>
        <v>4510.6520811340206</v>
      </c>
      <c r="J16" s="334">
        <f>I16</f>
        <v>4510.6520811340206</v>
      </c>
      <c r="K16" s="142">
        <f t="shared" ref="K16:O17" si="4">$J16*K$9</f>
        <v>4059.5868730206184</v>
      </c>
      <c r="L16" s="332">
        <f t="shared" si="4"/>
        <v>3608.5216649072167</v>
      </c>
      <c r="M16" s="332">
        <f t="shared" si="4"/>
        <v>3157.4564567938141</v>
      </c>
      <c r="N16" s="332">
        <f t="shared" si="4"/>
        <v>2706.3912486804124</v>
      </c>
      <c r="O16" s="142">
        <f t="shared" si="4"/>
        <v>2255.3260405670103</v>
      </c>
    </row>
    <row r="17" spans="2:16" ht="13.5" customHeight="1">
      <c r="B17" s="118">
        <v>4</v>
      </c>
      <c r="C17" s="56">
        <v>44228</v>
      </c>
      <c r="D17" s="57">
        <f>1045*2+1100*2</f>
        <v>4290</v>
      </c>
      <c r="E17" s="96">
        <f>'base(indices)'!G137</f>
        <v>1.0406628600000001</v>
      </c>
      <c r="F17" s="70">
        <f>D17*E17</f>
        <v>4464.4436694000005</v>
      </c>
      <c r="G17" s="360">
        <f>'base(indices)'!I137</f>
        <v>9.9629999999999996E-3</v>
      </c>
      <c r="H17" s="60">
        <f>F17*G17</f>
        <v>44.479252278232202</v>
      </c>
      <c r="I17" s="170">
        <f>(F17+H17)</f>
        <v>4508.9229216782323</v>
      </c>
      <c r="J17" s="334">
        <f>I17</f>
        <v>4508.9229216782323</v>
      </c>
      <c r="K17" s="142">
        <f t="shared" si="4"/>
        <v>4058.0306295104092</v>
      </c>
      <c r="L17" s="332">
        <f t="shared" si="4"/>
        <v>3607.1383373425861</v>
      </c>
      <c r="M17" s="332">
        <f t="shared" si="4"/>
        <v>3156.2460451747625</v>
      </c>
      <c r="N17" s="332">
        <f t="shared" si="4"/>
        <v>2705.3537530069393</v>
      </c>
      <c r="O17" s="142">
        <f t="shared" si="4"/>
        <v>2254.4614608391162</v>
      </c>
    </row>
    <row r="18" spans="2:16" ht="13.5" customHeight="1" thickBot="1">
      <c r="B18" s="229"/>
      <c r="C18" s="230"/>
      <c r="D18" s="231"/>
      <c r="E18" s="278"/>
      <c r="F18" s="279"/>
      <c r="G18" s="335"/>
      <c r="H18" s="233"/>
      <c r="I18" s="336"/>
      <c r="J18" s="337"/>
      <c r="K18" s="258"/>
      <c r="L18" s="94"/>
      <c r="M18" s="258"/>
      <c r="N18" s="258"/>
      <c r="O18" s="125"/>
    </row>
    <row r="19" spans="2:16">
      <c r="C19" s="24"/>
      <c r="D19" s="24"/>
      <c r="E19" s="24"/>
      <c r="F19" s="24"/>
      <c r="G19" s="24"/>
      <c r="H19" s="24"/>
      <c r="I19" s="24"/>
      <c r="J19" s="24"/>
      <c r="K19" s="24"/>
      <c r="L19" s="27"/>
      <c r="M19" s="27"/>
      <c r="N19" s="27"/>
      <c r="O19" s="27"/>
    </row>
    <row r="20" spans="2:16">
      <c r="C20" s="28"/>
      <c r="D20"/>
      <c r="K20" s="7"/>
      <c r="L20" s="16"/>
      <c r="M20" s="16"/>
      <c r="N20" s="16"/>
      <c r="O20" s="16"/>
    </row>
    <row r="21" spans="2:16">
      <c r="C21" s="28" t="s">
        <v>185</v>
      </c>
      <c r="P21" s="1"/>
    </row>
    <row r="22" spans="2:16" ht="13.5">
      <c r="C22" s="8"/>
      <c r="D22" s="8"/>
      <c r="E22" s="8"/>
      <c r="F22" s="8"/>
      <c r="G22" s="8"/>
      <c r="H22" s="8"/>
      <c r="I22" s="17"/>
      <c r="J22" s="8"/>
      <c r="K22" s="9"/>
      <c r="L22" s="16"/>
      <c r="M22" s="16"/>
      <c r="N22" s="16"/>
      <c r="O22" s="16"/>
    </row>
  </sheetData>
  <mergeCells count="14">
    <mergeCell ref="K9:K10"/>
    <mergeCell ref="L9:L10"/>
    <mergeCell ref="M9:M10"/>
    <mergeCell ref="N9:N10"/>
    <mergeCell ref="O9:O10"/>
    <mergeCell ref="G9:G10"/>
    <mergeCell ref="H9:H10"/>
    <mergeCell ref="I9:I10"/>
    <mergeCell ref="J9:J10"/>
    <mergeCell ref="B9:B10"/>
    <mergeCell ref="C9:C10"/>
    <mergeCell ref="D9:D10"/>
    <mergeCell ref="E9:E10"/>
    <mergeCell ref="F9:F10"/>
  </mergeCells>
  <conditionalFormatting sqref="F18:I18 C11:D16 C18:D18 F11:F16 H11:I15">
    <cfRule type="cellIs" dxfId="14" priority="17" stopIfTrue="1" operator="notEqual">
      <formula>""</formula>
    </cfRule>
  </conditionalFormatting>
  <conditionalFormatting sqref="E11:E18">
    <cfRule type="cellIs" dxfId="13" priority="16" stopIfTrue="1" operator="equal">
      <formula>"Total"</formula>
    </cfRule>
  </conditionalFormatting>
  <conditionalFormatting sqref="F14 H14 H18 F18">
    <cfRule type="cellIs" dxfId="12" priority="14" stopIfTrue="1" operator="notEqual">
      <formula>""</formula>
    </cfRule>
  </conditionalFormatting>
  <conditionalFormatting sqref="F14 H14 H18 F18">
    <cfRule type="cellIs" dxfId="11" priority="13" stopIfTrue="1" operator="notEqual">
      <formula>""</formula>
    </cfRule>
  </conditionalFormatting>
  <conditionalFormatting sqref="F14 F18">
    <cfRule type="cellIs" dxfId="10" priority="12" stopIfTrue="1" operator="notEqual">
      <formula>""</formula>
    </cfRule>
  </conditionalFormatting>
  <conditionalFormatting sqref="H16:I16">
    <cfRule type="cellIs" dxfId="9" priority="10" stopIfTrue="1" operator="notEqual">
      <formula>""</formula>
    </cfRule>
  </conditionalFormatting>
  <conditionalFormatting sqref="H16:I16">
    <cfRule type="cellIs" dxfId="8" priority="11" stopIfTrue="1" operator="notEqual">
      <formula>""</formula>
    </cfRule>
  </conditionalFormatting>
  <conditionalFormatting sqref="F17 C17:D17">
    <cfRule type="cellIs" dxfId="7" priority="9" stopIfTrue="1" operator="notEqual">
      <formula>""</formula>
    </cfRule>
  </conditionalFormatting>
  <conditionalFormatting sqref="H17:I17">
    <cfRule type="cellIs" dxfId="6" priority="7" stopIfTrue="1" operator="notEqual">
      <formula>""</formula>
    </cfRule>
  </conditionalFormatting>
  <conditionalFormatting sqref="H17:I17">
    <cfRule type="cellIs" dxfId="5" priority="8" stopIfTrue="1" operator="notEqual">
      <formula>""</formula>
    </cfRule>
  </conditionalFormatting>
  <conditionalFormatting sqref="G13:G17">
    <cfRule type="cellIs" dxfId="4" priority="3" stopIfTrue="1" operator="equal">
      <formula>"Total"</formula>
    </cfRule>
  </conditionalFormatting>
  <conditionalFormatting sqref="G11">
    <cfRule type="cellIs" dxfId="3" priority="5" stopIfTrue="1" operator="equal">
      <formula>"Total"</formula>
    </cfRule>
  </conditionalFormatting>
  <conditionalFormatting sqref="G12">
    <cfRule type="cellIs" dxfId="2" priority="4" stopIfTrue="1" operator="equal">
      <formula>"Total"</formula>
    </cfRule>
  </conditionalFormatting>
  <conditionalFormatting sqref="E9">
    <cfRule type="cellIs" dxfId="1" priority="2" stopIfTrue="1" operator="equal">
      <formula>"Total"</formula>
    </cfRule>
  </conditionalFormatting>
  <conditionalFormatting sqref="E9">
    <cfRule type="cellIs" dxfId="0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0"/>
  <sheetViews>
    <sheetView workbookViewId="0">
      <selection activeCell="A2" sqref="A2:K2"/>
    </sheetView>
  </sheetViews>
  <sheetFormatPr defaultRowHeight="12.75"/>
  <cols>
    <col min="2" max="2" width="8.7109375" customWidth="1"/>
    <col min="3" max="3" width="11.42578125" customWidth="1"/>
    <col min="4" max="4" width="7.28515625" customWidth="1"/>
    <col min="5" max="5" width="8.5703125" customWidth="1"/>
    <col min="6" max="6" width="7.28515625" customWidth="1"/>
    <col min="7" max="7" width="9.5703125" customWidth="1"/>
    <col min="8" max="8" width="10" customWidth="1"/>
    <col min="11" max="11" width="7.85546875" customWidth="1"/>
  </cols>
  <sheetData>
    <row r="1" spans="1:11" ht="15">
      <c r="H1" s="168">
        <v>44409</v>
      </c>
      <c r="J1" t="s">
        <v>151</v>
      </c>
      <c r="K1" s="173">
        <v>44044</v>
      </c>
    </row>
    <row r="2" spans="1:11">
      <c r="A2" s="482" t="s">
        <v>146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4" spans="1:11">
      <c r="A4" s="22" t="s">
        <v>5</v>
      </c>
      <c r="B4" s="22">
        <v>1</v>
      </c>
      <c r="C4" s="22">
        <v>510</v>
      </c>
      <c r="D4" s="22">
        <v>1</v>
      </c>
      <c r="E4" s="22">
        <v>0</v>
      </c>
      <c r="F4" s="22">
        <v>510</v>
      </c>
      <c r="G4" s="22">
        <v>1.4331681199999999</v>
      </c>
      <c r="H4" s="22">
        <v>730.91</v>
      </c>
      <c r="I4" s="23">
        <v>1.7061E-2</v>
      </c>
      <c r="J4" s="22">
        <v>12.47</v>
      </c>
      <c r="K4" s="22">
        <v>743.38</v>
      </c>
    </row>
    <row r="5" spans="1:11">
      <c r="A5" s="22" t="s">
        <v>6</v>
      </c>
      <c r="B5" s="22">
        <v>1</v>
      </c>
      <c r="C5" s="22">
        <v>510</v>
      </c>
      <c r="D5" s="22">
        <v>1</v>
      </c>
      <c r="E5" s="22">
        <v>0</v>
      </c>
      <c r="F5" s="22">
        <v>510</v>
      </c>
      <c r="G5" s="22">
        <v>1.4331681199999999</v>
      </c>
      <c r="H5" s="22">
        <v>730.91</v>
      </c>
      <c r="I5" s="23">
        <v>1.7061E-2</v>
      </c>
      <c r="J5" s="22">
        <v>12.47</v>
      </c>
      <c r="K5" s="22">
        <v>743.38</v>
      </c>
    </row>
    <row r="6" spans="1:11">
      <c r="A6" s="22" t="s">
        <v>7</v>
      </c>
      <c r="B6" s="22">
        <v>1</v>
      </c>
      <c r="C6" s="22">
        <v>510</v>
      </c>
      <c r="D6" s="22">
        <v>1</v>
      </c>
      <c r="E6" s="22">
        <v>0</v>
      </c>
      <c r="F6" s="22">
        <v>510</v>
      </c>
      <c r="G6" s="22">
        <v>1.4331681199999999</v>
      </c>
      <c r="H6" s="22">
        <v>730.91</v>
      </c>
      <c r="I6" s="23">
        <v>1.7061E-2</v>
      </c>
      <c r="J6" s="22">
        <v>12.47</v>
      </c>
      <c r="K6" s="22">
        <v>743.38</v>
      </c>
    </row>
    <row r="7" spans="1:11">
      <c r="A7" s="22" t="s">
        <v>8</v>
      </c>
      <c r="B7" s="22">
        <v>1</v>
      </c>
      <c r="C7" s="22">
        <v>510</v>
      </c>
      <c r="D7" s="22">
        <v>1</v>
      </c>
      <c r="E7" s="22">
        <v>0</v>
      </c>
      <c r="F7" s="22">
        <v>510</v>
      </c>
      <c r="G7" s="22">
        <v>1.4320339399999999</v>
      </c>
      <c r="H7" s="22">
        <v>730.33</v>
      </c>
      <c r="I7" s="23">
        <v>1.7061E-2</v>
      </c>
      <c r="J7" s="22">
        <v>12.46</v>
      </c>
      <c r="K7" s="22">
        <v>742.79</v>
      </c>
    </row>
    <row r="8" spans="1:11">
      <c r="A8" s="22" t="s">
        <v>9</v>
      </c>
      <c r="B8" s="22">
        <v>1</v>
      </c>
      <c r="C8" s="22">
        <v>510</v>
      </c>
      <c r="D8" s="22">
        <v>1</v>
      </c>
      <c r="E8" s="22">
        <v>0</v>
      </c>
      <c r="F8" s="22">
        <v>510</v>
      </c>
      <c r="G8" s="22">
        <v>1.4320339399999999</v>
      </c>
      <c r="H8" s="22">
        <v>730.33</v>
      </c>
      <c r="I8" s="23">
        <v>1.7061E-2</v>
      </c>
      <c r="J8" s="22">
        <v>12.46</v>
      </c>
      <c r="K8" s="22">
        <v>742.79</v>
      </c>
    </row>
    <row r="9" spans="1:11">
      <c r="A9" s="22" t="s">
        <v>10</v>
      </c>
      <c r="B9" s="22">
        <v>1</v>
      </c>
      <c r="C9" s="22">
        <v>510</v>
      </c>
      <c r="D9" s="22">
        <v>1</v>
      </c>
      <c r="E9" s="22">
        <v>0</v>
      </c>
      <c r="F9" s="22">
        <v>510</v>
      </c>
      <c r="G9" s="22">
        <v>1.43130398</v>
      </c>
      <c r="H9" s="22">
        <v>729.96</v>
      </c>
      <c r="I9" s="23">
        <v>1.7061E-2</v>
      </c>
      <c r="J9" s="22">
        <v>12.45</v>
      </c>
      <c r="K9" s="22">
        <v>742.41</v>
      </c>
    </row>
    <row r="10" spans="1:11">
      <c r="A10" s="22" t="s">
        <v>11</v>
      </c>
      <c r="B10" s="22">
        <v>1</v>
      </c>
      <c r="C10" s="22">
        <v>510</v>
      </c>
      <c r="D10" s="22">
        <v>1</v>
      </c>
      <c r="E10" s="22">
        <v>0</v>
      </c>
      <c r="F10" s="22">
        <v>510</v>
      </c>
      <c r="G10" s="22">
        <v>1.43046144</v>
      </c>
      <c r="H10" s="22">
        <v>729.53</v>
      </c>
      <c r="I10" s="23">
        <v>1.7061E-2</v>
      </c>
      <c r="J10" s="22">
        <v>12.44</v>
      </c>
      <c r="K10" s="22">
        <v>741.97</v>
      </c>
    </row>
    <row r="11" spans="1:11">
      <c r="A11" s="22" t="s">
        <v>12</v>
      </c>
      <c r="B11" s="22">
        <v>1</v>
      </c>
      <c r="C11" s="22">
        <v>510</v>
      </c>
      <c r="D11" s="22">
        <v>1</v>
      </c>
      <c r="E11" s="22">
        <v>0</v>
      </c>
      <c r="F11" s="22">
        <v>510</v>
      </c>
      <c r="G11" s="22">
        <v>1.4288168699999999</v>
      </c>
      <c r="H11" s="22">
        <v>728.69</v>
      </c>
      <c r="I11" s="23">
        <v>1.7061E-2</v>
      </c>
      <c r="J11" s="22">
        <v>12.43</v>
      </c>
      <c r="K11" s="22">
        <v>741.12</v>
      </c>
    </row>
    <row r="12" spans="1:11">
      <c r="A12" s="22" t="s">
        <v>13</v>
      </c>
      <c r="B12" s="22">
        <v>1</v>
      </c>
      <c r="C12" s="22">
        <v>510</v>
      </c>
      <c r="D12" s="22">
        <v>1</v>
      </c>
      <c r="E12" s="22">
        <v>0</v>
      </c>
      <c r="F12" s="22">
        <v>510</v>
      </c>
      <c r="G12" s="22">
        <v>1.42751925</v>
      </c>
      <c r="H12" s="22">
        <v>728.03</v>
      </c>
      <c r="I12" s="23">
        <v>1.7061E-2</v>
      </c>
      <c r="J12" s="22">
        <v>12.42</v>
      </c>
      <c r="K12" s="22">
        <v>740.45</v>
      </c>
    </row>
    <row r="13" spans="1:11">
      <c r="A13" s="22" t="s">
        <v>14</v>
      </c>
      <c r="B13" s="22">
        <v>1</v>
      </c>
      <c r="C13" s="22">
        <v>510</v>
      </c>
      <c r="D13" s="22">
        <v>1</v>
      </c>
      <c r="E13" s="22">
        <v>0</v>
      </c>
      <c r="F13" s="22">
        <v>510</v>
      </c>
      <c r="G13" s="22">
        <v>1.42651784</v>
      </c>
      <c r="H13" s="22">
        <v>727.52</v>
      </c>
      <c r="I13" s="23">
        <v>1.7061E-2</v>
      </c>
      <c r="J13" s="22">
        <v>12.41</v>
      </c>
      <c r="K13" s="22">
        <v>739.93</v>
      </c>
    </row>
    <row r="14" spans="1:11">
      <c r="A14" s="22" t="s">
        <v>15</v>
      </c>
      <c r="B14" s="22">
        <v>1</v>
      </c>
      <c r="C14" s="22">
        <v>510</v>
      </c>
      <c r="D14" s="22">
        <v>1</v>
      </c>
      <c r="E14" s="22">
        <v>0</v>
      </c>
      <c r="F14" s="22">
        <v>510</v>
      </c>
      <c r="G14" s="22">
        <v>1.4258448399999999</v>
      </c>
      <c r="H14" s="22">
        <v>727.18</v>
      </c>
      <c r="I14" s="23">
        <v>1.7061E-2</v>
      </c>
      <c r="J14" s="22">
        <v>12.4</v>
      </c>
      <c r="K14" s="22">
        <v>739.58</v>
      </c>
    </row>
    <row r="15" spans="1:11">
      <c r="A15" s="22" t="s">
        <v>16</v>
      </c>
      <c r="B15" s="22">
        <v>1</v>
      </c>
      <c r="C15" s="22">
        <v>510</v>
      </c>
      <c r="D15" s="22">
        <v>1</v>
      </c>
      <c r="E15" s="22">
        <v>0</v>
      </c>
      <c r="F15" s="22">
        <v>510</v>
      </c>
      <c r="G15" s="22">
        <v>1.42536592</v>
      </c>
      <c r="H15" s="22">
        <v>726.93</v>
      </c>
      <c r="I15" s="23">
        <v>1.7061E-2</v>
      </c>
      <c r="J15" s="22">
        <v>12.4</v>
      </c>
      <c r="K15" s="22">
        <v>739.33</v>
      </c>
    </row>
    <row r="16" spans="1:11">
      <c r="A16" s="22" t="s">
        <v>17</v>
      </c>
      <c r="B16" s="22">
        <v>1.0647</v>
      </c>
      <c r="C16" s="22">
        <v>540</v>
      </c>
      <c r="D16" s="22">
        <v>1</v>
      </c>
      <c r="E16" s="22">
        <v>0</v>
      </c>
      <c r="F16" s="22">
        <v>540</v>
      </c>
      <c r="G16" s="22">
        <v>1.42336467</v>
      </c>
      <c r="H16" s="22">
        <v>768.61</v>
      </c>
      <c r="I16" s="23">
        <v>1.7061E-2</v>
      </c>
      <c r="J16" s="22">
        <v>13.11</v>
      </c>
      <c r="K16" s="22">
        <v>781.72</v>
      </c>
    </row>
    <row r="17" spans="1:11">
      <c r="A17" s="22" t="s">
        <v>18</v>
      </c>
      <c r="B17" s="22">
        <v>1</v>
      </c>
      <c r="C17" s="22">
        <v>540</v>
      </c>
      <c r="D17" s="22">
        <v>1</v>
      </c>
      <c r="E17" s="22">
        <v>0</v>
      </c>
      <c r="F17" s="22">
        <v>540</v>
      </c>
      <c r="G17" s="22">
        <v>1.4223476900000001</v>
      </c>
      <c r="H17" s="22">
        <v>768.06</v>
      </c>
      <c r="I17" s="23">
        <v>1.7061E-2</v>
      </c>
      <c r="J17" s="22">
        <v>13.1</v>
      </c>
      <c r="K17" s="22">
        <v>781.16</v>
      </c>
    </row>
    <row r="18" spans="1:11">
      <c r="A18" s="22" t="s">
        <v>19</v>
      </c>
      <c r="B18" s="22">
        <v>1</v>
      </c>
      <c r="C18" s="22">
        <v>545</v>
      </c>
      <c r="D18" s="22">
        <v>1</v>
      </c>
      <c r="E18" s="22">
        <v>0</v>
      </c>
      <c r="F18" s="22">
        <v>545</v>
      </c>
      <c r="G18" s="22">
        <v>1.42160277</v>
      </c>
      <c r="H18" s="22">
        <v>774.77</v>
      </c>
      <c r="I18" s="23">
        <v>1.7061E-2</v>
      </c>
      <c r="J18" s="22">
        <v>13.21</v>
      </c>
      <c r="K18" s="22">
        <v>787.98</v>
      </c>
    </row>
    <row r="19" spans="1:11">
      <c r="A19" s="22" t="s">
        <v>20</v>
      </c>
      <c r="B19" s="22">
        <v>1</v>
      </c>
      <c r="C19" s="22">
        <v>545</v>
      </c>
      <c r="D19" s="22">
        <v>1</v>
      </c>
      <c r="E19" s="22">
        <v>0</v>
      </c>
      <c r="F19" s="22">
        <v>545</v>
      </c>
      <c r="G19" s="22">
        <v>1.41988187</v>
      </c>
      <c r="H19" s="22">
        <v>773.83</v>
      </c>
      <c r="I19" s="23">
        <v>1.7061E-2</v>
      </c>
      <c r="J19" s="22">
        <v>13.2</v>
      </c>
      <c r="K19" s="22">
        <v>787.03</v>
      </c>
    </row>
    <row r="20" spans="1:11">
      <c r="A20" s="22" t="s">
        <v>21</v>
      </c>
      <c r="B20" s="22">
        <v>1</v>
      </c>
      <c r="C20" s="22">
        <v>545</v>
      </c>
      <c r="D20" s="22">
        <v>1</v>
      </c>
      <c r="E20" s="22">
        <v>0</v>
      </c>
      <c r="F20" s="22">
        <v>545</v>
      </c>
      <c r="G20" s="22">
        <v>1.41935813</v>
      </c>
      <c r="H20" s="22">
        <v>773.55</v>
      </c>
      <c r="I20" s="23">
        <v>1.7061E-2</v>
      </c>
      <c r="J20" s="22">
        <v>13.19</v>
      </c>
      <c r="K20" s="22">
        <v>786.74</v>
      </c>
    </row>
    <row r="21" spans="1:11">
      <c r="A21" s="22" t="s">
        <v>22</v>
      </c>
      <c r="B21" s="22">
        <v>1</v>
      </c>
      <c r="C21" s="22">
        <v>545</v>
      </c>
      <c r="D21" s="22">
        <v>1</v>
      </c>
      <c r="E21" s="22">
        <v>0</v>
      </c>
      <c r="F21" s="22">
        <v>545</v>
      </c>
      <c r="G21" s="22">
        <v>1.4171332299999999</v>
      </c>
      <c r="H21" s="22">
        <v>772.33</v>
      </c>
      <c r="I21" s="23">
        <v>1.7061E-2</v>
      </c>
      <c r="J21" s="22">
        <v>13.17</v>
      </c>
      <c r="K21" s="22">
        <v>785.5</v>
      </c>
    </row>
    <row r="22" spans="1:11">
      <c r="A22" s="22" t="s">
        <v>23</v>
      </c>
      <c r="B22" s="22">
        <v>1</v>
      </c>
      <c r="C22" s="22">
        <v>545</v>
      </c>
      <c r="D22" s="22">
        <v>1</v>
      </c>
      <c r="E22" s="22">
        <v>0</v>
      </c>
      <c r="F22" s="22">
        <v>545</v>
      </c>
      <c r="G22" s="22">
        <v>1.4155563</v>
      </c>
      <c r="H22" s="22">
        <v>771.47</v>
      </c>
      <c r="I22" s="23">
        <v>1.7061E-2</v>
      </c>
      <c r="J22" s="22">
        <v>13.16</v>
      </c>
      <c r="K22" s="22">
        <v>784.63</v>
      </c>
    </row>
    <row r="23" spans="1:11">
      <c r="A23" s="22" t="s">
        <v>24</v>
      </c>
      <c r="B23" s="22">
        <v>1</v>
      </c>
      <c r="C23" s="22">
        <v>545</v>
      </c>
      <c r="D23" s="22">
        <v>1</v>
      </c>
      <c r="E23" s="22">
        <v>0</v>
      </c>
      <c r="F23" s="22">
        <v>545</v>
      </c>
      <c r="G23" s="22">
        <v>1.4138187200000001</v>
      </c>
      <c r="H23" s="22">
        <v>770.53</v>
      </c>
      <c r="I23" s="23">
        <v>1.7061E-2</v>
      </c>
      <c r="J23" s="22">
        <v>13.14</v>
      </c>
      <c r="K23" s="22">
        <v>783.67</v>
      </c>
    </row>
    <row r="24" spans="1:11">
      <c r="A24" s="22" t="s">
        <v>25</v>
      </c>
      <c r="B24" s="22">
        <v>1</v>
      </c>
      <c r="C24" s="22">
        <v>545</v>
      </c>
      <c r="D24" s="22">
        <v>1</v>
      </c>
      <c r="E24" s="22">
        <v>0</v>
      </c>
      <c r="F24" s="22">
        <v>545</v>
      </c>
      <c r="G24" s="22">
        <v>1.41088971</v>
      </c>
      <c r="H24" s="22">
        <v>768.93</v>
      </c>
      <c r="I24" s="23">
        <v>1.7061E-2</v>
      </c>
      <c r="J24" s="22">
        <v>13.11</v>
      </c>
      <c r="K24" s="22">
        <v>782.04</v>
      </c>
    </row>
    <row r="25" spans="1:11">
      <c r="A25" s="22" t="s">
        <v>26</v>
      </c>
      <c r="B25" s="22">
        <v>1</v>
      </c>
      <c r="C25" s="22">
        <v>545</v>
      </c>
      <c r="D25" s="22">
        <v>1</v>
      </c>
      <c r="E25" s="22">
        <v>0</v>
      </c>
      <c r="F25" s="22">
        <v>545</v>
      </c>
      <c r="G25" s="22">
        <v>1.409476</v>
      </c>
      <c r="H25" s="22">
        <v>768.16</v>
      </c>
      <c r="I25" s="23">
        <v>1.7061E-2</v>
      </c>
      <c r="J25" s="22">
        <v>13.1</v>
      </c>
      <c r="K25" s="22">
        <v>781.26</v>
      </c>
    </row>
    <row r="26" spans="1:11">
      <c r="A26" s="22" t="s">
        <v>27</v>
      </c>
      <c r="B26" s="22">
        <v>1</v>
      </c>
      <c r="C26" s="22">
        <v>545</v>
      </c>
      <c r="D26" s="22">
        <v>1</v>
      </c>
      <c r="E26" s="22">
        <v>0</v>
      </c>
      <c r="F26" s="22">
        <v>545</v>
      </c>
      <c r="G26" s="22">
        <v>1.4086026700000001</v>
      </c>
      <c r="H26" s="22">
        <v>767.68</v>
      </c>
      <c r="I26" s="23">
        <v>1.7061E-2</v>
      </c>
      <c r="J26" s="22">
        <v>13.09</v>
      </c>
      <c r="K26" s="22">
        <v>780.77</v>
      </c>
    </row>
    <row r="27" spans="1:11">
      <c r="A27" s="22" t="s">
        <v>28</v>
      </c>
      <c r="B27" s="22">
        <v>1</v>
      </c>
      <c r="C27" s="22">
        <v>545</v>
      </c>
      <c r="D27" s="22">
        <v>1</v>
      </c>
      <c r="E27" s="22">
        <v>0</v>
      </c>
      <c r="F27" s="22">
        <v>545</v>
      </c>
      <c r="G27" s="22">
        <v>1.4076947099999999</v>
      </c>
      <c r="H27" s="22">
        <v>767.19</v>
      </c>
      <c r="I27" s="23">
        <v>1.7061E-2</v>
      </c>
      <c r="J27" s="22">
        <v>13.09</v>
      </c>
      <c r="K27" s="22">
        <v>780.28</v>
      </c>
    </row>
    <row r="28" spans="1:11">
      <c r="A28" s="22" t="s">
        <v>29</v>
      </c>
      <c r="B28" s="22">
        <v>1.0608</v>
      </c>
      <c r="C28" s="22">
        <v>622</v>
      </c>
      <c r="D28" s="22">
        <v>1</v>
      </c>
      <c r="E28" s="22">
        <v>0</v>
      </c>
      <c r="F28" s="22">
        <v>622</v>
      </c>
      <c r="G28" s="22">
        <v>1.40637693</v>
      </c>
      <c r="H28" s="22">
        <v>874.76</v>
      </c>
      <c r="I28" s="23">
        <v>1.7061E-2</v>
      </c>
      <c r="J28" s="22">
        <v>14.92</v>
      </c>
      <c r="K28" s="22">
        <v>889.68</v>
      </c>
    </row>
    <row r="29" spans="1:11">
      <c r="A29" s="22" t="s">
        <v>30</v>
      </c>
      <c r="B29" s="22">
        <v>1</v>
      </c>
      <c r="C29" s="22">
        <v>622</v>
      </c>
      <c r="D29" s="22">
        <v>1</v>
      </c>
      <c r="E29" s="22">
        <v>0</v>
      </c>
      <c r="F29" s="22">
        <v>622</v>
      </c>
      <c r="G29" s="22">
        <v>1.4051628700000001</v>
      </c>
      <c r="H29" s="22">
        <v>874.01</v>
      </c>
      <c r="I29" s="23">
        <v>1.7061E-2</v>
      </c>
      <c r="J29" s="22">
        <v>14.91</v>
      </c>
      <c r="K29" s="22">
        <v>888.92</v>
      </c>
    </row>
    <row r="30" spans="1:11">
      <c r="A30" s="22" t="s">
        <v>31</v>
      </c>
      <c r="B30" s="22">
        <v>1</v>
      </c>
      <c r="C30" s="22">
        <v>622</v>
      </c>
      <c r="D30" s="22">
        <v>1</v>
      </c>
      <c r="E30" s="22">
        <v>0</v>
      </c>
      <c r="F30" s="22">
        <v>622</v>
      </c>
      <c r="G30" s="22">
        <v>1.4051628700000001</v>
      </c>
      <c r="H30" s="22">
        <v>874.01</v>
      </c>
      <c r="I30" s="23">
        <v>1.7061E-2</v>
      </c>
      <c r="J30" s="22">
        <v>14.91</v>
      </c>
      <c r="K30" s="22">
        <v>888.92</v>
      </c>
    </row>
    <row r="31" spans="1:11">
      <c r="A31" s="22" t="s">
        <v>32</v>
      </c>
      <c r="B31" s="22">
        <v>1</v>
      </c>
      <c r="C31" s="22">
        <v>622</v>
      </c>
      <c r="D31" s="22">
        <v>1</v>
      </c>
      <c r="E31" s="22">
        <v>0</v>
      </c>
      <c r="F31" s="22">
        <v>622</v>
      </c>
      <c r="G31" s="22">
        <v>1.4036637599999999</v>
      </c>
      <c r="H31" s="22">
        <v>873.07</v>
      </c>
      <c r="I31" s="23">
        <v>1.7061E-2</v>
      </c>
      <c r="J31" s="22">
        <v>14.89</v>
      </c>
      <c r="K31" s="22">
        <v>887.96</v>
      </c>
    </row>
    <row r="32" spans="1:11">
      <c r="A32" s="22" t="s">
        <v>33</v>
      </c>
      <c r="B32" s="22">
        <v>1</v>
      </c>
      <c r="C32" s="22">
        <v>622</v>
      </c>
      <c r="D32" s="22">
        <v>1</v>
      </c>
      <c r="E32" s="22">
        <v>0</v>
      </c>
      <c r="F32" s="22">
        <v>622</v>
      </c>
      <c r="G32" s="22">
        <v>1.4033452</v>
      </c>
      <c r="H32" s="22">
        <v>872.88</v>
      </c>
      <c r="I32" s="23">
        <v>1.7061E-2</v>
      </c>
      <c r="J32" s="22">
        <v>14.89</v>
      </c>
      <c r="K32" s="22">
        <v>887.77</v>
      </c>
    </row>
    <row r="33" spans="1:11">
      <c r="A33" s="22" t="s">
        <v>34</v>
      </c>
      <c r="B33" s="22">
        <v>1</v>
      </c>
      <c r="C33" s="22">
        <v>622</v>
      </c>
      <c r="D33" s="22">
        <v>1</v>
      </c>
      <c r="E33" s="22">
        <v>0</v>
      </c>
      <c r="F33" s="22">
        <v>622</v>
      </c>
      <c r="G33" s="22">
        <v>1.4026887400000001</v>
      </c>
      <c r="H33" s="22">
        <v>872.47</v>
      </c>
      <c r="I33" s="23">
        <v>1.7061E-2</v>
      </c>
      <c r="J33" s="22">
        <v>14.88</v>
      </c>
      <c r="K33" s="22">
        <v>887.35</v>
      </c>
    </row>
    <row r="34" spans="1:11">
      <c r="A34" s="22" t="s">
        <v>35</v>
      </c>
      <c r="B34" s="22">
        <v>1</v>
      </c>
      <c r="C34" s="22">
        <v>622</v>
      </c>
      <c r="D34" s="22">
        <v>1</v>
      </c>
      <c r="E34" s="22">
        <v>0</v>
      </c>
      <c r="F34" s="22">
        <v>622</v>
      </c>
      <c r="G34" s="22">
        <v>1.4026887400000001</v>
      </c>
      <c r="H34" s="22">
        <v>872.47</v>
      </c>
      <c r="I34" s="23">
        <v>1.7061E-2</v>
      </c>
      <c r="J34" s="22">
        <v>14.88</v>
      </c>
      <c r="K34" s="22">
        <v>887.35</v>
      </c>
    </row>
    <row r="35" spans="1:11">
      <c r="A35" s="22" t="s">
        <v>49</v>
      </c>
      <c r="B35" s="22">
        <v>1</v>
      </c>
      <c r="C35" s="22">
        <v>622</v>
      </c>
      <c r="D35" s="22">
        <v>1</v>
      </c>
      <c r="E35" s="22">
        <v>0</v>
      </c>
      <c r="F35" s="22">
        <v>622</v>
      </c>
      <c r="G35" s="22">
        <v>1.40248678</v>
      </c>
      <c r="H35" s="22">
        <v>872.34</v>
      </c>
      <c r="I35" s="23">
        <v>1.7061E-2</v>
      </c>
      <c r="J35" s="22">
        <v>14.88</v>
      </c>
      <c r="K35" s="22">
        <v>887.22</v>
      </c>
    </row>
    <row r="36" spans="1:11">
      <c r="A36" s="22" t="s">
        <v>50</v>
      </c>
      <c r="B36" s="22">
        <v>1</v>
      </c>
      <c r="C36" s="22">
        <v>622</v>
      </c>
      <c r="D36" s="22">
        <v>1</v>
      </c>
      <c r="E36" s="22">
        <v>0</v>
      </c>
      <c r="F36" s="22">
        <v>622</v>
      </c>
      <c r="G36" s="22">
        <v>1.4023143</v>
      </c>
      <c r="H36" s="22">
        <v>872.24</v>
      </c>
      <c r="I36" s="23">
        <v>1.7061E-2</v>
      </c>
      <c r="J36" s="22">
        <v>14.88</v>
      </c>
      <c r="K36" s="22">
        <v>887.12</v>
      </c>
    </row>
    <row r="37" spans="1:11">
      <c r="A37" s="22" t="s">
        <v>51</v>
      </c>
      <c r="B37" s="22">
        <v>1</v>
      </c>
      <c r="C37" s="22">
        <v>622</v>
      </c>
      <c r="D37" s="22">
        <v>1</v>
      </c>
      <c r="E37" s="22">
        <v>0</v>
      </c>
      <c r="F37" s="22">
        <v>622</v>
      </c>
      <c r="G37" s="22">
        <v>1.4023143</v>
      </c>
      <c r="H37" s="22">
        <v>872.24</v>
      </c>
      <c r="I37" s="23">
        <v>1.7061E-2</v>
      </c>
      <c r="J37" s="22">
        <v>14.88</v>
      </c>
      <c r="K37" s="22">
        <v>887.12</v>
      </c>
    </row>
    <row r="38" spans="1:11">
      <c r="A38" s="22" t="s">
        <v>52</v>
      </c>
      <c r="B38" s="22">
        <v>1</v>
      </c>
      <c r="C38" s="22">
        <v>622</v>
      </c>
      <c r="D38" s="22">
        <v>1</v>
      </c>
      <c r="E38" s="22">
        <v>0</v>
      </c>
      <c r="F38" s="22">
        <v>622</v>
      </c>
      <c r="G38" s="22">
        <v>1.4023143</v>
      </c>
      <c r="H38" s="22">
        <v>872.24</v>
      </c>
      <c r="I38" s="23">
        <v>1.7061E-2</v>
      </c>
      <c r="J38" s="22">
        <v>14.88</v>
      </c>
      <c r="K38" s="22">
        <v>887.12</v>
      </c>
    </row>
    <row r="39" spans="1:11">
      <c r="A39" s="22" t="s">
        <v>53</v>
      </c>
      <c r="B39" s="22">
        <v>1</v>
      </c>
      <c r="C39" s="22">
        <v>622</v>
      </c>
      <c r="D39" s="22">
        <v>1</v>
      </c>
      <c r="E39" s="22">
        <v>0</v>
      </c>
      <c r="F39" s="22">
        <v>622</v>
      </c>
      <c r="G39" s="22">
        <v>1.4023143</v>
      </c>
      <c r="H39" s="22">
        <v>872.24</v>
      </c>
      <c r="I39" s="23">
        <v>1.7061E-2</v>
      </c>
      <c r="J39" s="22">
        <v>14.88</v>
      </c>
      <c r="K39" s="22">
        <v>887.12</v>
      </c>
    </row>
    <row r="40" spans="1:11">
      <c r="A40" s="22" t="s">
        <v>54</v>
      </c>
      <c r="B40" s="22">
        <v>1.0620000000000001</v>
      </c>
      <c r="C40" s="22">
        <v>678</v>
      </c>
      <c r="D40" s="22">
        <v>1</v>
      </c>
      <c r="E40" s="22">
        <v>0</v>
      </c>
      <c r="F40" s="22">
        <v>678</v>
      </c>
      <c r="G40" s="22">
        <v>1.4023143</v>
      </c>
      <c r="H40" s="22">
        <v>950.77</v>
      </c>
      <c r="I40" s="23">
        <v>1.7061E-2</v>
      </c>
      <c r="J40" s="22">
        <v>16.22</v>
      </c>
      <c r="K40" s="22">
        <v>966.99</v>
      </c>
    </row>
    <row r="41" spans="1:11">
      <c r="A41" s="22" t="s">
        <v>56</v>
      </c>
      <c r="B41" s="22">
        <v>1</v>
      </c>
      <c r="C41" s="22">
        <v>678</v>
      </c>
      <c r="D41" s="22">
        <v>1</v>
      </c>
      <c r="E41" s="22">
        <v>0</v>
      </c>
      <c r="F41" s="22">
        <v>678</v>
      </c>
      <c r="G41" s="22">
        <v>1.4023143</v>
      </c>
      <c r="H41" s="22">
        <v>950.77</v>
      </c>
      <c r="I41" s="23">
        <v>1.7061E-2</v>
      </c>
      <c r="J41" s="22">
        <v>16.22</v>
      </c>
      <c r="K41" s="22">
        <v>966.99</v>
      </c>
    </row>
    <row r="42" spans="1:11">
      <c r="A42" s="22" t="s">
        <v>57</v>
      </c>
      <c r="B42" s="22">
        <v>1</v>
      </c>
      <c r="C42" s="22">
        <v>678</v>
      </c>
      <c r="D42" s="22">
        <v>1</v>
      </c>
      <c r="E42" s="22">
        <v>0</v>
      </c>
      <c r="F42" s="22">
        <v>678</v>
      </c>
      <c r="G42" s="22">
        <v>1.4023143</v>
      </c>
      <c r="H42" s="22">
        <v>950.77</v>
      </c>
      <c r="I42" s="23">
        <v>1.7061E-2</v>
      </c>
      <c r="J42" s="22">
        <v>16.22</v>
      </c>
      <c r="K42" s="22">
        <v>966.99</v>
      </c>
    </row>
    <row r="43" spans="1:11">
      <c r="A43" s="22" t="s">
        <v>58</v>
      </c>
      <c r="B43" s="22">
        <v>1</v>
      </c>
      <c r="C43" s="22">
        <v>678</v>
      </c>
      <c r="D43" s="22">
        <v>1</v>
      </c>
      <c r="E43" s="22">
        <v>0</v>
      </c>
      <c r="F43" s="22">
        <v>678</v>
      </c>
      <c r="G43" s="22">
        <v>1.4023143</v>
      </c>
      <c r="H43" s="22">
        <v>950.77</v>
      </c>
      <c r="I43" s="23">
        <v>1.7061E-2</v>
      </c>
      <c r="J43" s="22">
        <v>16.22</v>
      </c>
      <c r="K43" s="22">
        <v>966.99</v>
      </c>
    </row>
    <row r="44" spans="1:11">
      <c r="A44" s="22" t="s">
        <v>59</v>
      </c>
      <c r="B44" s="22">
        <v>1</v>
      </c>
      <c r="C44" s="22">
        <v>678</v>
      </c>
      <c r="D44" s="22">
        <v>1</v>
      </c>
      <c r="E44" s="22">
        <v>0</v>
      </c>
      <c r="F44" s="22">
        <v>678</v>
      </c>
      <c r="G44" s="22">
        <v>1.4023143</v>
      </c>
      <c r="H44" s="22">
        <v>950.77</v>
      </c>
      <c r="I44" s="23">
        <v>1.7061E-2</v>
      </c>
      <c r="J44" s="22">
        <v>16.22</v>
      </c>
      <c r="K44" s="22">
        <v>966.99</v>
      </c>
    </row>
    <row r="45" spans="1:11">
      <c r="A45" s="22" t="s">
        <v>60</v>
      </c>
      <c r="B45" s="22">
        <v>1</v>
      </c>
      <c r="C45" s="22">
        <v>678</v>
      </c>
      <c r="D45" s="22">
        <v>1</v>
      </c>
      <c r="E45" s="22">
        <v>0</v>
      </c>
      <c r="F45" s="22">
        <v>678</v>
      </c>
      <c r="G45" s="22">
        <v>1.4023143</v>
      </c>
      <c r="H45" s="22">
        <v>950.77</v>
      </c>
      <c r="I45" s="23">
        <v>1.7061E-2</v>
      </c>
      <c r="J45" s="22">
        <v>16.22</v>
      </c>
      <c r="K45" s="22">
        <v>966.99</v>
      </c>
    </row>
    <row r="46" spans="1:11">
      <c r="A46" s="22" t="s">
        <v>61</v>
      </c>
      <c r="B46" s="22">
        <v>1</v>
      </c>
      <c r="C46" s="22">
        <v>678</v>
      </c>
      <c r="D46" s="22">
        <v>1</v>
      </c>
      <c r="E46" s="22">
        <v>0</v>
      </c>
      <c r="F46" s="22">
        <v>678</v>
      </c>
      <c r="G46" s="22">
        <v>1.4023143</v>
      </c>
      <c r="H46" s="22">
        <v>950.77</v>
      </c>
      <c r="I46" s="23">
        <v>1.7061E-2</v>
      </c>
      <c r="J46" s="22">
        <v>16.22</v>
      </c>
      <c r="K46" s="22">
        <v>966.99</v>
      </c>
    </row>
    <row r="47" spans="1:11">
      <c r="A47" s="22" t="s">
        <v>62</v>
      </c>
      <c r="B47" s="22">
        <v>1</v>
      </c>
      <c r="C47" s="22">
        <v>678</v>
      </c>
      <c r="D47" s="22">
        <v>1</v>
      </c>
      <c r="E47" s="22">
        <v>0</v>
      </c>
      <c r="F47" s="22">
        <v>678</v>
      </c>
      <c r="G47" s="22">
        <v>1.40202128</v>
      </c>
      <c r="H47" s="22">
        <v>950.57</v>
      </c>
      <c r="I47" s="23">
        <v>1.7061E-2</v>
      </c>
      <c r="J47" s="22">
        <v>16.21</v>
      </c>
      <c r="K47" s="22">
        <v>966.78</v>
      </c>
    </row>
    <row r="48" spans="1:11">
      <c r="A48" s="22" t="s">
        <v>64</v>
      </c>
      <c r="B48" s="22">
        <v>1</v>
      </c>
      <c r="C48" s="22">
        <v>678</v>
      </c>
      <c r="D48" s="22">
        <v>1</v>
      </c>
      <c r="E48" s="22">
        <v>0</v>
      </c>
      <c r="F48" s="22">
        <v>678</v>
      </c>
      <c r="G48" s="22">
        <v>1.40202128</v>
      </c>
      <c r="H48" s="22">
        <v>950.57</v>
      </c>
      <c r="I48" s="23">
        <v>1.7061E-2</v>
      </c>
      <c r="J48" s="22">
        <v>16.21</v>
      </c>
      <c r="K48" s="22">
        <v>966.78</v>
      </c>
    </row>
    <row r="49" spans="1:11">
      <c r="A49" s="22" t="s">
        <v>65</v>
      </c>
      <c r="B49" s="22">
        <v>1</v>
      </c>
      <c r="C49" s="22">
        <v>678</v>
      </c>
      <c r="D49" s="22">
        <v>1</v>
      </c>
      <c r="E49" s="22">
        <v>0</v>
      </c>
      <c r="F49" s="22">
        <v>678</v>
      </c>
      <c r="G49" s="22">
        <v>1.4019105300000001</v>
      </c>
      <c r="H49" s="22">
        <v>950.49</v>
      </c>
      <c r="I49" s="23">
        <v>1.7061E-2</v>
      </c>
      <c r="J49" s="22">
        <v>16.21</v>
      </c>
      <c r="K49" s="22">
        <v>966.7</v>
      </c>
    </row>
    <row r="50" spans="1:11">
      <c r="A50" s="22" t="s">
        <v>66</v>
      </c>
      <c r="B50" s="22">
        <v>1</v>
      </c>
      <c r="C50" s="22">
        <v>678</v>
      </c>
      <c r="D50" s="22">
        <v>1</v>
      </c>
      <c r="E50" s="22">
        <v>0</v>
      </c>
      <c r="F50" s="22">
        <v>678</v>
      </c>
      <c r="G50" s="22">
        <v>1.4006219499999999</v>
      </c>
      <c r="H50" s="22">
        <v>949.62</v>
      </c>
      <c r="I50" s="23">
        <v>1.7061E-2</v>
      </c>
      <c r="J50" s="22">
        <v>16.2</v>
      </c>
      <c r="K50" s="22">
        <v>965.82</v>
      </c>
    </row>
    <row r="51" spans="1:11">
      <c r="A51" s="22" t="s">
        <v>67</v>
      </c>
      <c r="B51" s="22">
        <v>1</v>
      </c>
      <c r="C51" s="22">
        <v>678</v>
      </c>
      <c r="D51" s="22">
        <v>1</v>
      </c>
      <c r="E51" s="22">
        <v>0</v>
      </c>
      <c r="F51" s="22">
        <v>678</v>
      </c>
      <c r="G51" s="22">
        <v>1.4003320800000001</v>
      </c>
      <c r="H51" s="22">
        <v>949.42</v>
      </c>
      <c r="I51" s="23">
        <v>1.7061E-2</v>
      </c>
      <c r="J51" s="22">
        <v>16.190000000000001</v>
      </c>
      <c r="K51" s="22">
        <v>965.61</v>
      </c>
    </row>
    <row r="52" spans="1:11">
      <c r="A52" s="22" t="s">
        <v>71</v>
      </c>
      <c r="B52" s="22">
        <v>1.0556000000000001</v>
      </c>
      <c r="C52" s="22">
        <v>724</v>
      </c>
      <c r="D52" s="22">
        <v>1</v>
      </c>
      <c r="E52" s="22">
        <v>0</v>
      </c>
      <c r="F52" s="22">
        <v>724</v>
      </c>
      <c r="G52" s="22">
        <v>1.39964066</v>
      </c>
      <c r="H52" s="157">
        <v>1013.34</v>
      </c>
      <c r="I52" s="23">
        <v>1.7061E-2</v>
      </c>
      <c r="J52" s="22">
        <v>17.28</v>
      </c>
      <c r="K52" s="157">
        <v>1030.6199999999999</v>
      </c>
    </row>
    <row r="53" spans="1:11">
      <c r="A53" s="22" t="s">
        <v>72</v>
      </c>
      <c r="B53" s="22">
        <v>1</v>
      </c>
      <c r="C53" s="22">
        <v>724</v>
      </c>
      <c r="D53" s="22">
        <v>1</v>
      </c>
      <c r="E53" s="22">
        <v>0</v>
      </c>
      <c r="F53" s="22">
        <v>724</v>
      </c>
      <c r="G53" s="22">
        <v>1.39806644</v>
      </c>
      <c r="H53" s="157">
        <v>1012.2</v>
      </c>
      <c r="I53" s="23">
        <v>1.7061E-2</v>
      </c>
      <c r="J53" s="22">
        <v>17.27</v>
      </c>
      <c r="K53" s="157">
        <v>1029.47</v>
      </c>
    </row>
    <row r="54" spans="1:11">
      <c r="A54" s="22" t="s">
        <v>73</v>
      </c>
      <c r="B54" s="22">
        <v>1</v>
      </c>
      <c r="C54" s="22">
        <v>724</v>
      </c>
      <c r="D54" s="22">
        <v>1</v>
      </c>
      <c r="E54" s="22">
        <v>0</v>
      </c>
      <c r="F54" s="22">
        <v>724</v>
      </c>
      <c r="G54" s="22">
        <v>1.39731608</v>
      </c>
      <c r="H54" s="157">
        <v>1011.65</v>
      </c>
      <c r="I54" s="23">
        <v>1.7061E-2</v>
      </c>
      <c r="J54" s="22">
        <v>17.260000000000002</v>
      </c>
      <c r="K54" s="157">
        <v>1028.9100000000001</v>
      </c>
    </row>
    <row r="55" spans="1:11">
      <c r="A55" s="22" t="s">
        <v>74</v>
      </c>
      <c r="B55" s="22">
        <v>1</v>
      </c>
      <c r="C55" s="22">
        <v>724</v>
      </c>
      <c r="D55" s="22">
        <v>1</v>
      </c>
      <c r="E55" s="22">
        <v>0</v>
      </c>
      <c r="F55" s="22">
        <v>724</v>
      </c>
      <c r="G55" s="22">
        <v>1.3969444900000001</v>
      </c>
      <c r="H55" s="157">
        <v>1011.38</v>
      </c>
      <c r="I55" s="23">
        <v>1.7061E-2</v>
      </c>
      <c r="J55" s="22">
        <v>17.25</v>
      </c>
      <c r="K55" s="157">
        <v>1028.6300000000001</v>
      </c>
    </row>
    <row r="56" spans="1:11">
      <c r="A56" s="22" t="s">
        <v>75</v>
      </c>
      <c r="B56" s="22">
        <v>1</v>
      </c>
      <c r="C56" s="22">
        <v>724</v>
      </c>
      <c r="D56" s="22">
        <v>1</v>
      </c>
      <c r="E56" s="22">
        <v>0</v>
      </c>
      <c r="F56" s="22">
        <v>724</v>
      </c>
      <c r="G56" s="22">
        <v>1.39630359</v>
      </c>
      <c r="H56" s="157">
        <v>1010.92</v>
      </c>
      <c r="I56" s="23">
        <v>1.7061E-2</v>
      </c>
      <c r="J56" s="22">
        <v>17.239999999999998</v>
      </c>
      <c r="K56" s="157">
        <v>1028.1600000000001</v>
      </c>
    </row>
    <row r="57" spans="1:11">
      <c r="A57" s="22" t="s">
        <v>76</v>
      </c>
      <c r="B57" s="22">
        <v>1</v>
      </c>
      <c r="C57" s="22">
        <v>724</v>
      </c>
      <c r="D57" s="22">
        <v>1</v>
      </c>
      <c r="E57" s="22">
        <v>0</v>
      </c>
      <c r="F57" s="22">
        <v>724</v>
      </c>
      <c r="G57" s="22">
        <v>1.3954607299999999</v>
      </c>
      <c r="H57" s="157">
        <v>1010.31</v>
      </c>
      <c r="I57" s="23">
        <v>1.7061E-2</v>
      </c>
      <c r="J57" s="22">
        <v>17.23</v>
      </c>
      <c r="K57" s="157">
        <v>1027.54</v>
      </c>
    </row>
    <row r="58" spans="1:11">
      <c r="A58" s="22" t="s">
        <v>77</v>
      </c>
      <c r="B58" s="22">
        <v>1</v>
      </c>
      <c r="C58" s="22">
        <v>724</v>
      </c>
      <c r="D58" s="22">
        <v>1</v>
      </c>
      <c r="E58" s="22">
        <v>0</v>
      </c>
      <c r="F58" s="22">
        <v>724</v>
      </c>
      <c r="G58" s="22">
        <v>1.39481214</v>
      </c>
      <c r="H58" s="157">
        <v>1009.84</v>
      </c>
      <c r="I58" s="23">
        <v>1.7061E-2</v>
      </c>
      <c r="J58" s="22">
        <v>17.22</v>
      </c>
      <c r="K58" s="157">
        <v>1027.06</v>
      </c>
    </row>
    <row r="59" spans="1:11">
      <c r="A59" s="22" t="s">
        <v>78</v>
      </c>
      <c r="B59" s="22">
        <v>1</v>
      </c>
      <c r="C59" s="22">
        <v>724</v>
      </c>
      <c r="D59" s="22">
        <v>1</v>
      </c>
      <c r="E59" s="22">
        <v>0</v>
      </c>
      <c r="F59" s="22">
        <v>724</v>
      </c>
      <c r="G59" s="22">
        <v>1.3933435599999999</v>
      </c>
      <c r="H59" s="157">
        <v>1008.78</v>
      </c>
      <c r="I59" s="23">
        <v>1.7061E-2</v>
      </c>
      <c r="J59" s="22">
        <v>17.21</v>
      </c>
      <c r="K59" s="157">
        <v>1025.99</v>
      </c>
    </row>
    <row r="60" spans="1:11">
      <c r="A60" s="22" t="s">
        <v>79</v>
      </c>
      <c r="B60" s="22">
        <v>1</v>
      </c>
      <c r="C60" s="22">
        <v>724</v>
      </c>
      <c r="D60" s="22">
        <v>1</v>
      </c>
      <c r="E60" s="22">
        <v>0</v>
      </c>
      <c r="F60" s="22">
        <v>724</v>
      </c>
      <c r="G60" s="22">
        <v>1.39250527</v>
      </c>
      <c r="H60" s="157">
        <v>1008.17</v>
      </c>
      <c r="I60" s="23">
        <v>1.7061E-2</v>
      </c>
      <c r="J60" s="22">
        <v>17.2</v>
      </c>
      <c r="K60" s="157">
        <v>1025.3699999999999</v>
      </c>
    </row>
    <row r="61" spans="1:11">
      <c r="A61" s="22" t="s">
        <v>80</v>
      </c>
      <c r="B61" s="22">
        <v>1</v>
      </c>
      <c r="C61" s="22">
        <v>724</v>
      </c>
      <c r="D61" s="22">
        <v>1</v>
      </c>
      <c r="E61" s="22">
        <v>0</v>
      </c>
      <c r="F61" s="22">
        <v>724</v>
      </c>
      <c r="G61" s="22">
        <v>1.3912906700000001</v>
      </c>
      <c r="H61" s="157">
        <v>1007.29</v>
      </c>
      <c r="I61" s="23">
        <v>1.7061E-2</v>
      </c>
      <c r="J61" s="22">
        <v>17.18</v>
      </c>
      <c r="K61" s="157">
        <v>1024.47</v>
      </c>
    </row>
    <row r="62" spans="1:11">
      <c r="A62" s="22" t="s">
        <v>81</v>
      </c>
      <c r="B62" s="22">
        <v>1</v>
      </c>
      <c r="C62" s="22">
        <v>724</v>
      </c>
      <c r="D62" s="22">
        <v>1</v>
      </c>
      <c r="E62" s="22">
        <v>0</v>
      </c>
      <c r="F62" s="22">
        <v>724</v>
      </c>
      <c r="G62" s="22">
        <v>1.3898480099999999</v>
      </c>
      <c r="H62" s="157">
        <v>1006.25</v>
      </c>
      <c r="I62" s="23">
        <v>1.7061E-2</v>
      </c>
      <c r="J62" s="22">
        <v>17.16</v>
      </c>
      <c r="K62" s="157">
        <v>1023.41</v>
      </c>
    </row>
    <row r="63" spans="1:11">
      <c r="A63" s="22" t="s">
        <v>83</v>
      </c>
      <c r="B63" s="22">
        <v>1</v>
      </c>
      <c r="C63" s="22">
        <v>724</v>
      </c>
      <c r="D63" s="22">
        <v>1</v>
      </c>
      <c r="E63" s="22">
        <v>0</v>
      </c>
      <c r="F63" s="22">
        <v>724</v>
      </c>
      <c r="G63" s="22">
        <v>1.3891770400000001</v>
      </c>
      <c r="H63" s="157">
        <v>1005.76</v>
      </c>
      <c r="I63" s="23">
        <v>1.7061E-2</v>
      </c>
      <c r="J63" s="22">
        <v>17.16</v>
      </c>
      <c r="K63" s="157">
        <v>1022.92</v>
      </c>
    </row>
    <row r="64" spans="1:11">
      <c r="A64" s="22" t="s">
        <v>84</v>
      </c>
      <c r="B64" s="22">
        <v>1.0623</v>
      </c>
      <c r="C64" s="22">
        <v>788</v>
      </c>
      <c r="D64" s="22">
        <v>1</v>
      </c>
      <c r="E64" s="22">
        <v>0</v>
      </c>
      <c r="F64" s="22">
        <v>788</v>
      </c>
      <c r="G64" s="22">
        <v>1.38771578</v>
      </c>
      <c r="H64" s="157">
        <v>1093.52</v>
      </c>
      <c r="I64" s="23">
        <v>1.7061E-2</v>
      </c>
      <c r="J64" s="22">
        <v>18.649999999999999</v>
      </c>
      <c r="K64" s="157">
        <v>1112.17</v>
      </c>
    </row>
    <row r="65" spans="1:11">
      <c r="A65" s="22" t="s">
        <v>86</v>
      </c>
      <c r="B65" s="22">
        <v>1</v>
      </c>
      <c r="C65" s="22">
        <v>788</v>
      </c>
      <c r="D65" s="22">
        <v>1</v>
      </c>
      <c r="E65" s="22">
        <v>0</v>
      </c>
      <c r="F65" s="22">
        <v>788</v>
      </c>
      <c r="G65" s="22">
        <v>1.3864984300000001</v>
      </c>
      <c r="H65" s="157">
        <v>1092.56</v>
      </c>
      <c r="I65" s="23">
        <v>1.7061E-2</v>
      </c>
      <c r="J65" s="22">
        <v>18.64</v>
      </c>
      <c r="K65" s="157">
        <v>1111.2</v>
      </c>
    </row>
    <row r="66" spans="1:11">
      <c r="A66" s="22" t="s">
        <v>87</v>
      </c>
      <c r="B66" s="22">
        <v>1</v>
      </c>
      <c r="C66" s="22">
        <v>788</v>
      </c>
      <c r="D66" s="22">
        <v>1</v>
      </c>
      <c r="E66" s="22">
        <v>0</v>
      </c>
      <c r="F66" s="22">
        <v>788</v>
      </c>
      <c r="G66" s="22">
        <v>1.3862655399999999</v>
      </c>
      <c r="H66" s="157">
        <v>1092.3699999999999</v>
      </c>
      <c r="I66" s="23">
        <v>1.7061E-2</v>
      </c>
      <c r="J66" s="22">
        <v>18.63</v>
      </c>
      <c r="K66" s="157">
        <v>1111</v>
      </c>
    </row>
    <row r="67" spans="1:11">
      <c r="A67" s="22" t="s">
        <v>88</v>
      </c>
      <c r="B67" s="22">
        <v>1</v>
      </c>
      <c r="C67" s="22">
        <v>788</v>
      </c>
      <c r="D67" s="22">
        <v>1</v>
      </c>
      <c r="E67" s="22">
        <v>0</v>
      </c>
      <c r="F67" s="22">
        <v>788</v>
      </c>
      <c r="G67" s="22">
        <v>1.38447126</v>
      </c>
      <c r="H67" s="157">
        <v>1090.96</v>
      </c>
      <c r="I67" s="23">
        <v>1.7061E-2</v>
      </c>
      <c r="J67" s="22">
        <v>18.61</v>
      </c>
      <c r="K67" s="157">
        <v>1109.57</v>
      </c>
    </row>
    <row r="68" spans="1:11">
      <c r="A68" s="22" t="s">
        <v>89</v>
      </c>
      <c r="B68" s="22">
        <v>1</v>
      </c>
      <c r="C68" s="22">
        <v>788</v>
      </c>
      <c r="D68" s="22">
        <v>1</v>
      </c>
      <c r="E68" s="22">
        <v>0</v>
      </c>
      <c r="F68" s="22">
        <v>788</v>
      </c>
      <c r="G68" s="22">
        <v>1.3698142499999999</v>
      </c>
      <c r="H68" s="157">
        <v>1079.4100000000001</v>
      </c>
      <c r="I68" s="23">
        <v>1.7061E-2</v>
      </c>
      <c r="J68" s="22">
        <v>18.41</v>
      </c>
      <c r="K68" s="157">
        <v>1097.82</v>
      </c>
    </row>
    <row r="69" spans="1:11">
      <c r="A69" s="22" t="s">
        <v>90</v>
      </c>
      <c r="B69" s="22">
        <v>1</v>
      </c>
      <c r="C69" s="22">
        <v>788</v>
      </c>
      <c r="D69" s="22">
        <v>1</v>
      </c>
      <c r="E69" s="22">
        <v>0</v>
      </c>
      <c r="F69" s="22">
        <v>788</v>
      </c>
      <c r="G69" s="22">
        <v>1.36164438</v>
      </c>
      <c r="H69" s="157">
        <v>1072.97</v>
      </c>
      <c r="I69" s="23">
        <v>1.7061E-2</v>
      </c>
      <c r="J69" s="22">
        <v>18.3</v>
      </c>
      <c r="K69" s="157">
        <v>1091.27</v>
      </c>
    </row>
    <row r="70" spans="1:11">
      <c r="A70" s="22" t="s">
        <v>91</v>
      </c>
      <c r="B70" s="22">
        <v>1</v>
      </c>
      <c r="C70" s="22">
        <v>788</v>
      </c>
      <c r="D70" s="22">
        <v>1</v>
      </c>
      <c r="E70" s="22">
        <v>0</v>
      </c>
      <c r="F70" s="22">
        <v>788</v>
      </c>
      <c r="G70" s="22">
        <v>1.34829625</v>
      </c>
      <c r="H70" s="157">
        <v>1062.45</v>
      </c>
      <c r="I70" s="23">
        <v>1.7061E-2</v>
      </c>
      <c r="J70" s="22">
        <v>18.12</v>
      </c>
      <c r="K70" s="157">
        <v>1080.57</v>
      </c>
    </row>
    <row r="71" spans="1:11">
      <c r="A71" s="22" t="s">
        <v>92</v>
      </c>
      <c r="B71" s="22">
        <v>1</v>
      </c>
      <c r="C71" s="22">
        <v>788</v>
      </c>
      <c r="D71" s="22">
        <v>1</v>
      </c>
      <c r="E71" s="22">
        <v>0</v>
      </c>
      <c r="F71" s="22">
        <v>788</v>
      </c>
      <c r="G71" s="22">
        <v>1.3403879599999999</v>
      </c>
      <c r="H71" s="157">
        <v>1056.22</v>
      </c>
      <c r="I71" s="23">
        <v>1.7061E-2</v>
      </c>
      <c r="J71" s="22">
        <v>18.02</v>
      </c>
      <c r="K71" s="157">
        <v>1074.24</v>
      </c>
    </row>
    <row r="72" spans="1:11">
      <c r="A72" s="22" t="s">
        <v>93</v>
      </c>
      <c r="B72" s="22">
        <v>1</v>
      </c>
      <c r="C72" s="22">
        <v>788</v>
      </c>
      <c r="D72" s="22">
        <v>1</v>
      </c>
      <c r="E72" s="22">
        <v>0</v>
      </c>
      <c r="F72" s="22">
        <v>788</v>
      </c>
      <c r="G72" s="22">
        <v>1.3346489699999999</v>
      </c>
      <c r="H72" s="157">
        <v>1051.7</v>
      </c>
      <c r="I72" s="23">
        <v>1.7061E-2</v>
      </c>
      <c r="J72" s="22">
        <v>17.940000000000001</v>
      </c>
      <c r="K72" s="157">
        <v>1069.6400000000001</v>
      </c>
    </row>
    <row r="73" spans="1:11">
      <c r="A73" s="22" t="s">
        <v>94</v>
      </c>
      <c r="B73" s="22">
        <v>1</v>
      </c>
      <c r="C73" s="22">
        <v>788</v>
      </c>
      <c r="D73" s="22">
        <v>1</v>
      </c>
      <c r="E73" s="22">
        <v>0</v>
      </c>
      <c r="F73" s="22">
        <v>788</v>
      </c>
      <c r="G73" s="22">
        <v>1.3294640600000001</v>
      </c>
      <c r="H73" s="157">
        <v>1047.6099999999999</v>
      </c>
      <c r="I73" s="23">
        <v>1.7061E-2</v>
      </c>
      <c r="J73" s="22">
        <v>17.87</v>
      </c>
      <c r="K73" s="157">
        <v>1065.48</v>
      </c>
    </row>
    <row r="74" spans="1:11">
      <c r="A74" s="22" t="s">
        <v>95</v>
      </c>
      <c r="B74" s="22">
        <v>1</v>
      </c>
      <c r="C74" s="22">
        <v>788</v>
      </c>
      <c r="D74" s="22">
        <v>1</v>
      </c>
      <c r="E74" s="22">
        <v>0</v>
      </c>
      <c r="F74" s="22">
        <v>788</v>
      </c>
      <c r="G74" s="22">
        <v>1.32074713</v>
      </c>
      <c r="H74" s="157">
        <v>1040.74</v>
      </c>
      <c r="I74" s="23">
        <v>1.7061E-2</v>
      </c>
      <c r="J74" s="22">
        <v>17.75</v>
      </c>
      <c r="K74" s="157">
        <v>1058.49</v>
      </c>
    </row>
    <row r="75" spans="1:11">
      <c r="A75" s="22" t="s">
        <v>96</v>
      </c>
      <c r="B75" s="22">
        <v>1</v>
      </c>
      <c r="C75" s="22">
        <v>788</v>
      </c>
      <c r="D75" s="22">
        <v>1</v>
      </c>
      <c r="E75" s="22">
        <v>0</v>
      </c>
      <c r="F75" s="22">
        <v>788</v>
      </c>
      <c r="G75" s="22">
        <v>1.3096154</v>
      </c>
      <c r="H75" s="157">
        <v>1031.97</v>
      </c>
      <c r="I75" s="23">
        <v>1.7061E-2</v>
      </c>
      <c r="J75" s="22">
        <v>17.600000000000001</v>
      </c>
      <c r="K75" s="157">
        <v>1049.57</v>
      </c>
    </row>
    <row r="76" spans="1:11">
      <c r="A76" s="22" t="s">
        <v>97</v>
      </c>
      <c r="B76" s="22">
        <v>1.1128</v>
      </c>
      <c r="C76" s="22">
        <v>880</v>
      </c>
      <c r="D76" s="22">
        <v>1</v>
      </c>
      <c r="E76" s="22">
        <v>0</v>
      </c>
      <c r="F76" s="22">
        <v>880</v>
      </c>
      <c r="G76" s="22">
        <v>1.29434216</v>
      </c>
      <c r="H76" s="157">
        <v>1139.02</v>
      </c>
      <c r="I76" s="23">
        <v>1.7061E-2</v>
      </c>
      <c r="J76" s="22">
        <v>19.43</v>
      </c>
      <c r="K76" s="157">
        <v>1158.45</v>
      </c>
    </row>
    <row r="77" spans="1:11">
      <c r="A77" s="22" t="s">
        <v>98</v>
      </c>
      <c r="B77" s="22">
        <v>1</v>
      </c>
      <c r="C77" s="22">
        <v>880</v>
      </c>
      <c r="D77" s="22">
        <v>1</v>
      </c>
      <c r="E77" s="22">
        <v>0</v>
      </c>
      <c r="F77" s="22">
        <v>880</v>
      </c>
      <c r="G77" s="22">
        <v>1.2825427700000001</v>
      </c>
      <c r="H77" s="157">
        <v>1128.6300000000001</v>
      </c>
      <c r="I77" s="23">
        <v>1.7061E-2</v>
      </c>
      <c r="J77" s="22">
        <v>19.25</v>
      </c>
      <c r="K77" s="157">
        <v>1147.8800000000001</v>
      </c>
    </row>
    <row r="78" spans="1:11">
      <c r="A78" s="22" t="s">
        <v>99</v>
      </c>
      <c r="B78" s="22">
        <v>1</v>
      </c>
      <c r="C78" s="22">
        <v>880</v>
      </c>
      <c r="D78" s="22">
        <v>1</v>
      </c>
      <c r="E78" s="22">
        <v>0</v>
      </c>
      <c r="F78" s="22">
        <v>880</v>
      </c>
      <c r="G78" s="22">
        <v>1.2645856499999999</v>
      </c>
      <c r="H78" s="157">
        <v>1112.83</v>
      </c>
      <c r="I78" s="23">
        <v>1.7061E-2</v>
      </c>
      <c r="J78" s="22">
        <v>18.98</v>
      </c>
      <c r="K78" s="157">
        <v>1131.81</v>
      </c>
    </row>
    <row r="79" spans="1:11">
      <c r="A79" s="22" t="s">
        <v>102</v>
      </c>
      <c r="B79" s="22">
        <v>1</v>
      </c>
      <c r="C79" s="22">
        <v>880</v>
      </c>
      <c r="D79" s="22">
        <v>1</v>
      </c>
      <c r="E79" s="22">
        <v>0</v>
      </c>
      <c r="F79" s="22">
        <v>880</v>
      </c>
      <c r="G79" s="22">
        <v>1.25917122</v>
      </c>
      <c r="H79" s="157">
        <v>1108.07</v>
      </c>
      <c r="I79" s="23">
        <v>1.7061E-2</v>
      </c>
      <c r="J79" s="22">
        <v>18.899999999999999</v>
      </c>
      <c r="K79" s="157">
        <v>1126.97</v>
      </c>
    </row>
    <row r="80" spans="1:11">
      <c r="A80" s="22" t="s">
        <v>103</v>
      </c>
      <c r="B80" s="22">
        <v>1</v>
      </c>
      <c r="C80" s="22">
        <v>880</v>
      </c>
      <c r="D80" s="22">
        <v>1</v>
      </c>
      <c r="E80" s="22">
        <v>0</v>
      </c>
      <c r="F80" s="22">
        <v>880</v>
      </c>
      <c r="G80" s="22">
        <v>1.2527820300000001</v>
      </c>
      <c r="H80" s="157">
        <v>1102.44</v>
      </c>
      <c r="I80" s="23">
        <v>1.7061E-2</v>
      </c>
      <c r="J80" s="22">
        <v>18.8</v>
      </c>
      <c r="K80" s="157">
        <v>1121.24</v>
      </c>
    </row>
    <row r="81" spans="1:11">
      <c r="A81" s="22" t="s">
        <v>104</v>
      </c>
      <c r="B81" s="22">
        <v>1</v>
      </c>
      <c r="C81" s="22">
        <v>880</v>
      </c>
      <c r="D81" s="22">
        <v>1</v>
      </c>
      <c r="E81" s="22">
        <v>0</v>
      </c>
      <c r="F81" s="22">
        <v>880</v>
      </c>
      <c r="G81" s="22">
        <v>1.2420999699999999</v>
      </c>
      <c r="H81" s="157">
        <v>1093.04</v>
      </c>
      <c r="I81" s="23">
        <v>1.7061E-2</v>
      </c>
      <c r="J81" s="22">
        <v>18.64</v>
      </c>
      <c r="K81" s="157">
        <v>1111.68</v>
      </c>
    </row>
    <row r="82" spans="1:11">
      <c r="A82" s="22" t="s">
        <v>105</v>
      </c>
      <c r="B82" s="22">
        <v>1</v>
      </c>
      <c r="C82" s="22">
        <v>880</v>
      </c>
      <c r="D82" s="22">
        <v>1</v>
      </c>
      <c r="E82" s="22">
        <v>0</v>
      </c>
      <c r="F82" s="22">
        <v>880</v>
      </c>
      <c r="G82" s="22">
        <v>1.2371513599999999</v>
      </c>
      <c r="H82" s="157">
        <v>1088.69</v>
      </c>
      <c r="I82" s="23">
        <v>1.7061E-2</v>
      </c>
      <c r="J82" s="22">
        <v>18.57</v>
      </c>
      <c r="K82" s="157">
        <v>1107.26</v>
      </c>
    </row>
    <row r="83" spans="1:11">
      <c r="A83" s="22" t="s">
        <v>106</v>
      </c>
      <c r="B83" s="22">
        <v>1</v>
      </c>
      <c r="C83" s="22">
        <v>880</v>
      </c>
      <c r="D83" s="22">
        <v>1</v>
      </c>
      <c r="E83" s="22">
        <v>0</v>
      </c>
      <c r="F83" s="22">
        <v>880</v>
      </c>
      <c r="G83" s="22">
        <v>1.23050663</v>
      </c>
      <c r="H83" s="157">
        <v>1082.8399999999999</v>
      </c>
      <c r="I83" s="23">
        <v>1.7061E-2</v>
      </c>
      <c r="J83" s="22">
        <v>18.47</v>
      </c>
      <c r="K83" s="157">
        <v>1101.31</v>
      </c>
    </row>
    <row r="84" spans="1:11">
      <c r="A84" s="22" t="s">
        <v>107</v>
      </c>
      <c r="B84" s="22">
        <v>1</v>
      </c>
      <c r="C84" s="22">
        <v>880</v>
      </c>
      <c r="D84" s="22">
        <v>1</v>
      </c>
      <c r="E84" s="22">
        <v>0</v>
      </c>
      <c r="F84" s="22">
        <v>880</v>
      </c>
      <c r="G84" s="22">
        <v>1.2249941499999999</v>
      </c>
      <c r="H84" s="157">
        <v>1077.99</v>
      </c>
      <c r="I84" s="23">
        <v>1.7061E-2</v>
      </c>
      <c r="J84" s="22">
        <v>18.39</v>
      </c>
      <c r="K84" s="157">
        <v>1096.3800000000001</v>
      </c>
    </row>
    <row r="85" spans="1:11">
      <c r="A85" s="22" t="s">
        <v>108</v>
      </c>
      <c r="B85" s="22">
        <v>1</v>
      </c>
      <c r="C85" s="22">
        <v>880</v>
      </c>
      <c r="D85" s="22">
        <v>1</v>
      </c>
      <c r="E85" s="22">
        <v>0</v>
      </c>
      <c r="F85" s="22">
        <v>880</v>
      </c>
      <c r="G85" s="22">
        <v>1.2221831299999999</v>
      </c>
      <c r="H85" s="157">
        <v>1075.52</v>
      </c>
      <c r="I85" s="23">
        <v>1.7061E-2</v>
      </c>
      <c r="J85" s="22">
        <v>18.350000000000001</v>
      </c>
      <c r="K85" s="157">
        <v>1093.8699999999999</v>
      </c>
    </row>
    <row r="86" spans="1:11">
      <c r="A86" s="22" t="s">
        <v>109</v>
      </c>
      <c r="B86" s="22">
        <v>1</v>
      </c>
      <c r="C86" s="22">
        <v>880</v>
      </c>
      <c r="D86" s="22">
        <v>1</v>
      </c>
      <c r="E86" s="22">
        <v>0</v>
      </c>
      <c r="F86" s="22">
        <v>880</v>
      </c>
      <c r="G86" s="22">
        <v>1.21986539</v>
      </c>
      <c r="H86" s="157">
        <v>1073.48</v>
      </c>
      <c r="I86" s="23">
        <v>1.7061E-2</v>
      </c>
      <c r="J86" s="22">
        <v>18.309999999999999</v>
      </c>
      <c r="K86" s="157">
        <v>1091.79</v>
      </c>
    </row>
    <row r="87" spans="1:11">
      <c r="A87" s="22" t="s">
        <v>110</v>
      </c>
      <c r="B87" s="22">
        <v>1</v>
      </c>
      <c r="C87" s="22">
        <v>880</v>
      </c>
      <c r="D87" s="22">
        <v>1</v>
      </c>
      <c r="E87" s="22">
        <v>0</v>
      </c>
      <c r="F87" s="22">
        <v>880</v>
      </c>
      <c r="G87" s="22">
        <v>1.21670196</v>
      </c>
      <c r="H87" s="157">
        <v>1070.69</v>
      </c>
      <c r="I87" s="23">
        <v>1.7061E-2</v>
      </c>
      <c r="J87" s="22">
        <v>18.260000000000002</v>
      </c>
      <c r="K87" s="157">
        <v>1088.95</v>
      </c>
    </row>
    <row r="88" spans="1:11">
      <c r="A88" s="22" t="s">
        <v>111</v>
      </c>
      <c r="B88" s="22">
        <v>1.0658000000000001</v>
      </c>
      <c r="C88" s="22">
        <v>937</v>
      </c>
      <c r="D88" s="22">
        <v>1</v>
      </c>
      <c r="E88" s="22">
        <v>0</v>
      </c>
      <c r="F88" s="22">
        <v>937</v>
      </c>
      <c r="G88" s="22">
        <v>1.21439461</v>
      </c>
      <c r="H88" s="157">
        <v>1137.8800000000001</v>
      </c>
      <c r="I88" s="23">
        <v>1.7061E-2</v>
      </c>
      <c r="J88" s="22">
        <v>19.41</v>
      </c>
      <c r="K88" s="157">
        <v>1157.29</v>
      </c>
    </row>
    <row r="89" spans="1:11">
      <c r="A89" s="22" t="s">
        <v>112</v>
      </c>
      <c r="B89" s="22">
        <v>1</v>
      </c>
      <c r="C89" s="22">
        <v>937</v>
      </c>
      <c r="D89" s="22">
        <v>1</v>
      </c>
      <c r="E89" s="22">
        <v>0</v>
      </c>
      <c r="F89" s="22">
        <v>937</v>
      </c>
      <c r="G89" s="22">
        <v>1.2106416200000001</v>
      </c>
      <c r="H89" s="157">
        <v>1134.3699999999999</v>
      </c>
      <c r="I89" s="23">
        <v>1.7061E-2</v>
      </c>
      <c r="J89" s="22">
        <v>19.350000000000001</v>
      </c>
      <c r="K89" s="157">
        <v>1153.72</v>
      </c>
    </row>
    <row r="90" spans="1:11">
      <c r="A90" s="22" t="s">
        <v>113</v>
      </c>
      <c r="B90" s="22">
        <v>1</v>
      </c>
      <c r="C90" s="22">
        <v>937</v>
      </c>
      <c r="D90" s="22">
        <v>1</v>
      </c>
      <c r="E90" s="22">
        <v>0</v>
      </c>
      <c r="F90" s="22">
        <v>937</v>
      </c>
      <c r="G90" s="22">
        <v>1.20413927</v>
      </c>
      <c r="H90" s="157">
        <v>1128.27</v>
      </c>
      <c r="I90" s="23">
        <v>1.7061E-2</v>
      </c>
      <c r="J90" s="22">
        <v>19.25</v>
      </c>
      <c r="K90" s="157">
        <v>1147.52</v>
      </c>
    </row>
    <row r="91" spans="1:11">
      <c r="A91" s="22" t="s">
        <v>114</v>
      </c>
      <c r="B91" s="22">
        <v>1</v>
      </c>
      <c r="C91" s="22">
        <v>937</v>
      </c>
      <c r="D91" s="22">
        <v>1</v>
      </c>
      <c r="E91" s="22">
        <v>0</v>
      </c>
      <c r="F91" s="22">
        <v>937</v>
      </c>
      <c r="G91" s="22">
        <v>1.2023357699999999</v>
      </c>
      <c r="H91" s="157">
        <v>1126.58</v>
      </c>
      <c r="I91" s="23">
        <v>1.7061E-2</v>
      </c>
      <c r="J91" s="22">
        <v>19.22</v>
      </c>
      <c r="K91" s="157">
        <v>1145.8</v>
      </c>
    </row>
    <row r="92" spans="1:11">
      <c r="A92" s="22" t="s">
        <v>115</v>
      </c>
      <c r="B92" s="22">
        <v>1</v>
      </c>
      <c r="C92" s="22">
        <v>937</v>
      </c>
      <c r="D92" s="22">
        <v>1</v>
      </c>
      <c r="E92" s="22">
        <v>0</v>
      </c>
      <c r="F92" s="22">
        <v>937</v>
      </c>
      <c r="G92" s="22">
        <v>1.19981615</v>
      </c>
      <c r="H92" s="157">
        <v>1124.22</v>
      </c>
      <c r="I92" s="23">
        <v>1.7061E-2</v>
      </c>
      <c r="J92" s="22">
        <v>19.18</v>
      </c>
      <c r="K92" s="157">
        <v>1143.4000000000001</v>
      </c>
    </row>
    <row r="93" spans="1:11">
      <c r="A93" s="22" t="s">
        <v>116</v>
      </c>
      <c r="B93" s="22">
        <v>1</v>
      </c>
      <c r="C93" s="22">
        <v>937</v>
      </c>
      <c r="D93" s="22">
        <v>1</v>
      </c>
      <c r="E93" s="22">
        <v>0</v>
      </c>
      <c r="F93" s="22">
        <v>937</v>
      </c>
      <c r="G93" s="22">
        <v>1.19694349</v>
      </c>
      <c r="H93" s="157">
        <v>1121.53</v>
      </c>
      <c r="I93" s="23">
        <v>1.7061E-2</v>
      </c>
      <c r="J93" s="22">
        <v>19.13</v>
      </c>
      <c r="K93" s="157">
        <v>1140.6600000000001</v>
      </c>
    </row>
    <row r="94" spans="1:11">
      <c r="A94" s="22" t="s">
        <v>117</v>
      </c>
      <c r="B94" s="22">
        <v>1</v>
      </c>
      <c r="C94" s="22">
        <v>937</v>
      </c>
      <c r="D94" s="22">
        <v>1</v>
      </c>
      <c r="E94" s="22">
        <v>0</v>
      </c>
      <c r="F94" s="22">
        <v>937</v>
      </c>
      <c r="G94" s="22">
        <v>1.1950314399999999</v>
      </c>
      <c r="H94" s="157">
        <v>1119.74</v>
      </c>
      <c r="I94" s="23">
        <v>1.7061E-2</v>
      </c>
      <c r="J94" s="22">
        <v>19.100000000000001</v>
      </c>
      <c r="K94" s="157">
        <v>1138.8399999999999</v>
      </c>
    </row>
    <row r="95" spans="1:11">
      <c r="A95" s="22" t="s">
        <v>118</v>
      </c>
      <c r="B95" s="22">
        <v>1</v>
      </c>
      <c r="C95" s="22">
        <v>937</v>
      </c>
      <c r="D95" s="22">
        <v>1</v>
      </c>
      <c r="E95" s="22">
        <v>0</v>
      </c>
      <c r="F95" s="22">
        <v>937</v>
      </c>
      <c r="G95" s="22">
        <v>1.1971863700000001</v>
      </c>
      <c r="H95" s="157">
        <v>1121.76</v>
      </c>
      <c r="I95" s="23">
        <v>1.7061E-2</v>
      </c>
      <c r="J95" s="22">
        <v>19.13</v>
      </c>
      <c r="K95" s="157">
        <v>1140.8900000000001</v>
      </c>
    </row>
    <row r="96" spans="1:11">
      <c r="A96" s="22" t="s">
        <v>119</v>
      </c>
      <c r="B96" s="22">
        <v>1</v>
      </c>
      <c r="C96" s="22">
        <v>937</v>
      </c>
      <c r="D96" s="22">
        <v>1</v>
      </c>
      <c r="E96" s="22">
        <v>0</v>
      </c>
      <c r="F96" s="22">
        <v>937</v>
      </c>
      <c r="G96" s="22">
        <v>1.1930108399999999</v>
      </c>
      <c r="H96" s="157">
        <v>1117.8499999999999</v>
      </c>
      <c r="I96" s="23">
        <v>1.7061E-2</v>
      </c>
      <c r="J96" s="22">
        <v>19.07</v>
      </c>
      <c r="K96" s="157">
        <v>1136.92</v>
      </c>
    </row>
    <row r="97" spans="1:11">
      <c r="A97" s="22" t="s">
        <v>120</v>
      </c>
      <c r="B97" s="22">
        <v>1</v>
      </c>
      <c r="C97" s="22">
        <v>937</v>
      </c>
      <c r="D97" s="22">
        <v>1</v>
      </c>
      <c r="E97" s="22">
        <v>0</v>
      </c>
      <c r="F97" s="22">
        <v>937</v>
      </c>
      <c r="G97" s="22">
        <v>1.1916999699999999</v>
      </c>
      <c r="H97" s="157">
        <v>1116.6199999999999</v>
      </c>
      <c r="I97" s="23">
        <v>1.7061E-2</v>
      </c>
      <c r="J97" s="22">
        <v>19.05</v>
      </c>
      <c r="K97" s="157">
        <v>1135.67</v>
      </c>
    </row>
    <row r="98" spans="1:11">
      <c r="A98" s="22" t="s">
        <v>121</v>
      </c>
      <c r="B98" s="22">
        <v>1</v>
      </c>
      <c r="C98" s="22">
        <v>937</v>
      </c>
      <c r="D98" s="22">
        <v>1</v>
      </c>
      <c r="E98" s="22">
        <v>0</v>
      </c>
      <c r="F98" s="22">
        <v>937</v>
      </c>
      <c r="G98" s="22">
        <v>1.18766192</v>
      </c>
      <c r="H98" s="157">
        <v>1112.8399999999999</v>
      </c>
      <c r="I98" s="23">
        <v>1.7061E-2</v>
      </c>
      <c r="J98" s="22">
        <v>18.98</v>
      </c>
      <c r="K98" s="157">
        <v>1131.82</v>
      </c>
    </row>
    <row r="99" spans="1:11">
      <c r="A99" s="22" t="s">
        <v>125</v>
      </c>
      <c r="B99" s="22">
        <v>1</v>
      </c>
      <c r="C99" s="22">
        <v>937</v>
      </c>
      <c r="D99" s="22">
        <v>1</v>
      </c>
      <c r="E99" s="22">
        <v>0</v>
      </c>
      <c r="F99" s="22">
        <v>937</v>
      </c>
      <c r="G99" s="22">
        <v>1.1838735199999999</v>
      </c>
      <c r="H99" s="157">
        <v>1109.29</v>
      </c>
      <c r="I99" s="23">
        <v>1.7061E-2</v>
      </c>
      <c r="J99" s="22">
        <v>18.920000000000002</v>
      </c>
      <c r="K99" s="157">
        <v>1128.21</v>
      </c>
    </row>
    <row r="100" spans="1:11">
      <c r="A100" s="22" t="s">
        <v>126</v>
      </c>
      <c r="B100" s="22">
        <v>1.0206999999999999</v>
      </c>
      <c r="C100" s="22">
        <v>954</v>
      </c>
      <c r="D100" s="22">
        <v>1</v>
      </c>
      <c r="E100" s="22">
        <v>0</v>
      </c>
      <c r="F100" s="22">
        <v>954</v>
      </c>
      <c r="G100" s="22">
        <v>1.17974442</v>
      </c>
      <c r="H100" s="157">
        <v>1125.47</v>
      </c>
      <c r="I100" s="23">
        <v>1.7061E-2</v>
      </c>
      <c r="J100" s="22">
        <v>19.2</v>
      </c>
      <c r="K100" s="157">
        <v>1144.67</v>
      </c>
    </row>
    <row r="101" spans="1:11">
      <c r="A101" s="22" t="s">
        <v>127</v>
      </c>
      <c r="B101" s="22">
        <v>1</v>
      </c>
      <c r="C101" s="22">
        <v>954</v>
      </c>
      <c r="D101" s="22">
        <v>1</v>
      </c>
      <c r="E101" s="22">
        <v>0</v>
      </c>
      <c r="F101" s="22">
        <v>954</v>
      </c>
      <c r="G101" s="22">
        <v>1.1751612899999999</v>
      </c>
      <c r="H101" s="157">
        <v>1121.0999999999999</v>
      </c>
      <c r="I101" s="23">
        <v>1.7061E-2</v>
      </c>
      <c r="J101" s="22">
        <v>19.12</v>
      </c>
      <c r="K101" s="157">
        <v>1140.22</v>
      </c>
    </row>
    <row r="102" spans="1:11">
      <c r="A102" s="22" t="s">
        <v>128</v>
      </c>
      <c r="B102" s="22">
        <v>1</v>
      </c>
      <c r="C102" s="22">
        <v>954</v>
      </c>
      <c r="D102" s="22">
        <v>1</v>
      </c>
      <c r="E102" s="22">
        <v>0</v>
      </c>
      <c r="F102" s="22">
        <v>954</v>
      </c>
      <c r="G102" s="22">
        <v>1.17071258</v>
      </c>
      <c r="H102" s="157">
        <v>1116.8599999999999</v>
      </c>
      <c r="I102" s="23">
        <v>1.7061E-2</v>
      </c>
      <c r="J102" s="22">
        <v>19.05</v>
      </c>
      <c r="K102" s="157">
        <v>1135.9100000000001</v>
      </c>
    </row>
    <row r="103" spans="1:11">
      <c r="A103" s="22" t="s">
        <v>129</v>
      </c>
      <c r="B103" s="22">
        <v>1</v>
      </c>
      <c r="C103" s="22">
        <v>954</v>
      </c>
      <c r="D103" s="22">
        <v>1</v>
      </c>
      <c r="E103" s="22">
        <v>0</v>
      </c>
      <c r="F103" s="22">
        <v>954</v>
      </c>
      <c r="G103" s="22">
        <v>1.16954304</v>
      </c>
      <c r="H103" s="157">
        <v>1115.74</v>
      </c>
      <c r="I103" s="23">
        <v>1.7061E-2</v>
      </c>
      <c r="J103" s="22">
        <v>19.03</v>
      </c>
      <c r="K103" s="157">
        <v>1134.77</v>
      </c>
    </row>
    <row r="104" spans="1:11">
      <c r="A104" s="22" t="s">
        <v>130</v>
      </c>
      <c r="B104" s="22">
        <v>1</v>
      </c>
      <c r="C104" s="22">
        <v>954</v>
      </c>
      <c r="D104" s="22">
        <v>1</v>
      </c>
      <c r="E104" s="22">
        <v>0</v>
      </c>
      <c r="F104" s="22">
        <v>954</v>
      </c>
      <c r="G104" s="22">
        <v>1.1670921400000001</v>
      </c>
      <c r="H104" s="157">
        <v>1113.4000000000001</v>
      </c>
      <c r="I104" s="23">
        <v>1.7061E-2</v>
      </c>
      <c r="J104" s="22">
        <v>18.989999999999998</v>
      </c>
      <c r="K104" s="157">
        <v>1132.3900000000001</v>
      </c>
    </row>
    <row r="105" spans="1:11">
      <c r="A105" s="22" t="s">
        <v>134</v>
      </c>
      <c r="B105" s="22">
        <v>1</v>
      </c>
      <c r="C105" s="22">
        <v>954</v>
      </c>
      <c r="D105" s="22">
        <v>1</v>
      </c>
      <c r="E105" s="22">
        <v>0</v>
      </c>
      <c r="F105" s="22">
        <v>954</v>
      </c>
      <c r="G105" s="22">
        <v>1.1654605</v>
      </c>
      <c r="H105" s="157">
        <v>1111.8499999999999</v>
      </c>
      <c r="I105" s="23">
        <v>1.7061E-2</v>
      </c>
      <c r="J105" s="22">
        <v>18.97</v>
      </c>
      <c r="K105" s="157">
        <v>1130.82</v>
      </c>
    </row>
    <row r="106" spans="1:11">
      <c r="A106" s="22" t="s">
        <v>135</v>
      </c>
      <c r="B106" s="22">
        <v>1</v>
      </c>
      <c r="C106" s="22">
        <v>954</v>
      </c>
      <c r="D106" s="22">
        <v>1</v>
      </c>
      <c r="E106" s="22">
        <v>0</v>
      </c>
      <c r="F106" s="22">
        <v>954</v>
      </c>
      <c r="G106" s="22">
        <v>1.1526659100000001</v>
      </c>
      <c r="H106" s="157">
        <v>1099.6400000000001</v>
      </c>
      <c r="I106" s="23">
        <v>1.7061E-2</v>
      </c>
      <c r="J106" s="22">
        <v>18.760000000000002</v>
      </c>
      <c r="K106" s="157">
        <v>1118.4000000000001</v>
      </c>
    </row>
    <row r="107" spans="1:11">
      <c r="A107" s="22" t="s">
        <v>136</v>
      </c>
      <c r="B107" s="22">
        <v>1</v>
      </c>
      <c r="C107" s="22">
        <v>954</v>
      </c>
      <c r="D107" s="22">
        <v>1</v>
      </c>
      <c r="E107" s="22">
        <v>0</v>
      </c>
      <c r="F107" s="22">
        <v>954</v>
      </c>
      <c r="G107" s="22">
        <v>1.14533576</v>
      </c>
      <c r="H107" s="157">
        <v>1092.6500000000001</v>
      </c>
      <c r="I107" s="23">
        <v>1.7061E-2</v>
      </c>
      <c r="J107" s="22">
        <v>18.64</v>
      </c>
      <c r="K107" s="157">
        <v>1111.29</v>
      </c>
    </row>
    <row r="108" spans="1:11">
      <c r="A108" s="22" t="s">
        <v>137</v>
      </c>
      <c r="B108" s="22">
        <v>1</v>
      </c>
      <c r="C108" s="22">
        <v>954</v>
      </c>
      <c r="D108" s="22">
        <v>1</v>
      </c>
      <c r="E108" s="22">
        <v>0</v>
      </c>
      <c r="F108" s="22">
        <v>954</v>
      </c>
      <c r="G108" s="22">
        <v>1.1438487500000001</v>
      </c>
      <c r="H108" s="157">
        <v>1091.23</v>
      </c>
      <c r="I108" s="23">
        <v>1.7061E-2</v>
      </c>
      <c r="J108" s="22">
        <v>18.61</v>
      </c>
      <c r="K108" s="157">
        <v>1109.8399999999999</v>
      </c>
    </row>
    <row r="109" spans="1:11">
      <c r="A109" s="22" t="s">
        <v>138</v>
      </c>
      <c r="B109" s="22">
        <v>1</v>
      </c>
      <c r="C109" s="22">
        <v>954</v>
      </c>
      <c r="D109" s="22">
        <v>1</v>
      </c>
      <c r="E109" s="22">
        <v>0</v>
      </c>
      <c r="F109" s="22">
        <v>954</v>
      </c>
      <c r="G109" s="22">
        <v>1.1428202199999999</v>
      </c>
      <c r="H109" s="157">
        <v>1090.25</v>
      </c>
      <c r="I109" s="23">
        <v>1.7061E-2</v>
      </c>
      <c r="J109" s="22">
        <v>18.600000000000001</v>
      </c>
      <c r="K109" s="157">
        <v>1108.8499999999999</v>
      </c>
    </row>
    <row r="110" spans="1:11">
      <c r="A110" s="22" t="s">
        <v>139</v>
      </c>
      <c r="B110" s="22">
        <v>1</v>
      </c>
      <c r="C110" s="22">
        <v>954</v>
      </c>
      <c r="D110" s="22">
        <v>1</v>
      </c>
      <c r="E110" s="22">
        <v>0</v>
      </c>
      <c r="F110" s="22">
        <v>954</v>
      </c>
      <c r="G110" s="22">
        <v>1.13623008</v>
      </c>
      <c r="H110" s="157">
        <v>1083.96</v>
      </c>
      <c r="I110" s="23">
        <v>1.7061E-2</v>
      </c>
      <c r="J110" s="22">
        <v>18.489999999999998</v>
      </c>
      <c r="K110" s="157">
        <v>1102.45</v>
      </c>
    </row>
    <row r="111" spans="1:11">
      <c r="A111" s="22" t="s">
        <v>140</v>
      </c>
      <c r="B111" s="22">
        <v>1</v>
      </c>
      <c r="C111" s="22">
        <v>954</v>
      </c>
      <c r="D111" s="22">
        <v>1</v>
      </c>
      <c r="E111" s="22">
        <v>0</v>
      </c>
      <c r="F111" s="22">
        <v>954</v>
      </c>
      <c r="G111" s="22">
        <v>1.1340753400000001</v>
      </c>
      <c r="H111" s="157">
        <v>1081.9000000000001</v>
      </c>
      <c r="I111" s="23">
        <v>1.7061E-2</v>
      </c>
      <c r="J111" s="22">
        <v>18.45</v>
      </c>
      <c r="K111" s="157">
        <v>1100.3499999999999</v>
      </c>
    </row>
    <row r="112" spans="1:11">
      <c r="A112" s="22" t="s">
        <v>141</v>
      </c>
      <c r="B112" s="22">
        <v>1.0343</v>
      </c>
      <c r="C112" s="22">
        <v>998</v>
      </c>
      <c r="D112" s="22">
        <v>1</v>
      </c>
      <c r="E112" s="22">
        <v>0</v>
      </c>
      <c r="F112" s="22">
        <v>998</v>
      </c>
      <c r="G112" s="22">
        <v>1.1358927700000001</v>
      </c>
      <c r="H112" s="157">
        <v>1133.6199999999999</v>
      </c>
      <c r="I112" s="23">
        <v>1.7061E-2</v>
      </c>
      <c r="J112" s="22">
        <v>19.34</v>
      </c>
      <c r="K112" s="157">
        <v>1152.96</v>
      </c>
    </row>
    <row r="113" spans="1:11">
      <c r="A113" s="22" t="s">
        <v>142</v>
      </c>
      <c r="B113" s="22">
        <v>1</v>
      </c>
      <c r="C113" s="22">
        <v>998</v>
      </c>
      <c r="D113" s="22">
        <v>1</v>
      </c>
      <c r="E113" s="22">
        <v>0</v>
      </c>
      <c r="F113" s="22">
        <v>998</v>
      </c>
      <c r="G113" s="22">
        <v>1.1324952800000001</v>
      </c>
      <c r="H113" s="157">
        <v>1130.23</v>
      </c>
      <c r="I113" s="23">
        <v>1.7061E-2</v>
      </c>
      <c r="J113" s="22">
        <v>19.28</v>
      </c>
      <c r="K113" s="157">
        <v>1149.51</v>
      </c>
    </row>
    <row r="114" spans="1:11">
      <c r="A114" s="22" t="s">
        <v>143</v>
      </c>
      <c r="B114" s="22">
        <v>1</v>
      </c>
      <c r="C114" s="22">
        <v>998</v>
      </c>
      <c r="D114" s="22">
        <v>1</v>
      </c>
      <c r="E114" s="22">
        <v>0</v>
      </c>
      <c r="F114" s="22">
        <v>998</v>
      </c>
      <c r="G114" s="22">
        <v>1.12865784</v>
      </c>
      <c r="H114" s="157">
        <v>1126.4000000000001</v>
      </c>
      <c r="I114" s="23">
        <v>1.7061E-2</v>
      </c>
      <c r="J114" s="22">
        <v>19.21</v>
      </c>
      <c r="K114" s="157">
        <v>1145.6099999999999</v>
      </c>
    </row>
    <row r="115" spans="1:11">
      <c r="A115" s="22" t="s">
        <v>144</v>
      </c>
      <c r="B115" s="22">
        <v>1</v>
      </c>
      <c r="C115" s="22">
        <v>998</v>
      </c>
      <c r="D115" s="22">
        <v>1</v>
      </c>
      <c r="E115" s="22">
        <v>0</v>
      </c>
      <c r="F115" s="22">
        <v>998</v>
      </c>
      <c r="G115" s="22">
        <v>1.1225958300000001</v>
      </c>
      <c r="H115" s="157">
        <v>1120.3499999999999</v>
      </c>
      <c r="I115" s="23">
        <v>1.7061E-2</v>
      </c>
      <c r="J115" s="22">
        <v>19.11</v>
      </c>
      <c r="K115" s="157">
        <v>1139.46</v>
      </c>
    </row>
    <row r="116" spans="1:11">
      <c r="A116" s="22" t="s">
        <v>145</v>
      </c>
      <c r="B116" s="22">
        <v>1</v>
      </c>
      <c r="C116" s="22">
        <v>998</v>
      </c>
      <c r="D116" s="22">
        <v>1</v>
      </c>
      <c r="E116" s="22">
        <v>0</v>
      </c>
      <c r="F116" s="22">
        <v>998</v>
      </c>
      <c r="G116" s="22">
        <v>1.11457092</v>
      </c>
      <c r="H116" s="157">
        <v>1112.3399999999999</v>
      </c>
      <c r="I116" s="23">
        <v>1.7061E-2</v>
      </c>
      <c r="J116" s="22">
        <v>18.97</v>
      </c>
      <c r="K116" s="157">
        <v>1131.31</v>
      </c>
    </row>
    <row r="117" spans="1:11">
      <c r="A117" s="22" t="s">
        <v>147</v>
      </c>
      <c r="B117" s="22">
        <v>1</v>
      </c>
      <c r="C117" s="22">
        <v>998</v>
      </c>
      <c r="D117" s="22">
        <v>1</v>
      </c>
      <c r="E117" s="22">
        <v>0</v>
      </c>
      <c r="F117" s="22">
        <v>998</v>
      </c>
      <c r="G117" s="22">
        <v>1.11068352</v>
      </c>
      <c r="H117" s="157">
        <v>1108.46</v>
      </c>
      <c r="I117" s="23">
        <v>1.7061E-2</v>
      </c>
      <c r="J117" s="22">
        <v>18.91</v>
      </c>
      <c r="K117" s="157">
        <v>1127.3699999999999</v>
      </c>
    </row>
    <row r="118" spans="1:11">
      <c r="A118" s="22" t="s">
        <v>148</v>
      </c>
      <c r="B118" s="22">
        <v>1</v>
      </c>
      <c r="C118" s="22">
        <v>998</v>
      </c>
      <c r="D118" s="22">
        <v>1</v>
      </c>
      <c r="E118" s="22">
        <v>0</v>
      </c>
      <c r="F118" s="22">
        <v>998</v>
      </c>
      <c r="G118" s="22">
        <v>1.11001751</v>
      </c>
      <c r="H118" s="157">
        <v>1107.79</v>
      </c>
      <c r="I118" s="23">
        <v>1.7061E-2</v>
      </c>
      <c r="J118" s="22">
        <v>18.899999999999999</v>
      </c>
      <c r="K118" s="157">
        <v>1126.69</v>
      </c>
    </row>
    <row r="119" spans="1:11">
      <c r="A119" s="22" t="s">
        <v>149</v>
      </c>
      <c r="B119" s="22">
        <v>1</v>
      </c>
      <c r="C119" s="22">
        <v>998</v>
      </c>
      <c r="D119" s="22">
        <v>1</v>
      </c>
      <c r="E119" s="22">
        <v>0</v>
      </c>
      <c r="F119" s="22">
        <v>998</v>
      </c>
      <c r="G119" s="22">
        <v>1.10901939</v>
      </c>
      <c r="H119" s="157">
        <v>1106.8</v>
      </c>
      <c r="I119" s="23">
        <v>1.7061E-2</v>
      </c>
      <c r="J119" s="22">
        <v>18.88</v>
      </c>
      <c r="K119" s="157">
        <v>1125.68</v>
      </c>
    </row>
    <row r="120" spans="1:11">
      <c r="A120" s="22" t="s">
        <v>150</v>
      </c>
      <c r="B120" s="22">
        <v>1</v>
      </c>
      <c r="C120" s="22">
        <v>998</v>
      </c>
      <c r="D120" s="22">
        <v>1</v>
      </c>
      <c r="E120" s="22">
        <v>0</v>
      </c>
      <c r="F120" s="22">
        <v>998</v>
      </c>
      <c r="G120" s="22">
        <v>1.10813289</v>
      </c>
      <c r="H120" s="157">
        <v>1105.9100000000001</v>
      </c>
      <c r="I120" s="23">
        <v>1.7061E-2</v>
      </c>
      <c r="J120" s="22">
        <v>18.86</v>
      </c>
      <c r="K120" s="157">
        <v>1124.77</v>
      </c>
    </row>
    <row r="121" spans="1:11">
      <c r="A121" s="22" t="s">
        <v>152</v>
      </c>
      <c r="B121" s="22">
        <v>1</v>
      </c>
      <c r="C121" s="22">
        <v>998</v>
      </c>
      <c r="D121" s="22">
        <v>1</v>
      </c>
      <c r="E121" s="22">
        <v>0</v>
      </c>
      <c r="F121" s="22">
        <v>998</v>
      </c>
      <c r="G121" s="22">
        <v>1.1071364699999999</v>
      </c>
      <c r="H121" s="157">
        <v>1104.92</v>
      </c>
      <c r="I121" s="23">
        <v>1.7061E-2</v>
      </c>
      <c r="J121" s="22">
        <v>18.850000000000001</v>
      </c>
      <c r="K121" s="157">
        <v>1123.77</v>
      </c>
    </row>
    <row r="122" spans="1:11">
      <c r="A122" s="22" t="s">
        <v>153</v>
      </c>
      <c r="B122" s="22">
        <v>1</v>
      </c>
      <c r="C122" s="22">
        <v>998</v>
      </c>
      <c r="D122" s="22">
        <v>1</v>
      </c>
      <c r="E122" s="22">
        <v>0</v>
      </c>
      <c r="F122" s="22">
        <v>998</v>
      </c>
      <c r="G122" s="22">
        <v>1.10614094</v>
      </c>
      <c r="H122" s="157">
        <v>1103.92</v>
      </c>
      <c r="I122" s="23">
        <v>1.7061E-2</v>
      </c>
      <c r="J122" s="22">
        <v>18.829999999999998</v>
      </c>
      <c r="K122" s="157">
        <v>1122.75</v>
      </c>
    </row>
    <row r="123" spans="1:11">
      <c r="A123" s="22" t="s">
        <v>154</v>
      </c>
      <c r="B123" s="22">
        <v>1</v>
      </c>
      <c r="C123" s="22">
        <v>998</v>
      </c>
      <c r="D123" s="22">
        <v>1</v>
      </c>
      <c r="E123" s="22">
        <v>0</v>
      </c>
      <c r="F123" s="22">
        <v>998</v>
      </c>
      <c r="G123" s="22">
        <v>1.1045945100000001</v>
      </c>
      <c r="H123" s="157">
        <v>1102.3800000000001</v>
      </c>
      <c r="I123" s="23">
        <v>1.7061E-2</v>
      </c>
      <c r="J123" s="22">
        <v>18.8</v>
      </c>
      <c r="K123" s="157">
        <v>1121.18</v>
      </c>
    </row>
    <row r="124" spans="1:11">
      <c r="A124" s="22" t="s">
        <v>162</v>
      </c>
      <c r="B124" s="22">
        <v>1.0448</v>
      </c>
      <c r="C124" s="157">
        <v>1039</v>
      </c>
      <c r="D124" s="22">
        <v>1</v>
      </c>
      <c r="E124" s="22">
        <v>0</v>
      </c>
      <c r="F124" s="157">
        <v>1039</v>
      </c>
      <c r="G124" s="22">
        <v>1.0931167799999999</v>
      </c>
      <c r="H124" s="157">
        <v>1135.74</v>
      </c>
      <c r="I124" s="23">
        <v>1.7061E-2</v>
      </c>
      <c r="J124" s="22">
        <v>19.37</v>
      </c>
      <c r="K124" s="157">
        <v>1155.1099999999999</v>
      </c>
    </row>
    <row r="125" spans="1:11">
      <c r="A125" s="22" t="s">
        <v>171</v>
      </c>
      <c r="B125" s="22">
        <v>1</v>
      </c>
      <c r="C125" s="157">
        <v>1045</v>
      </c>
      <c r="D125" s="22">
        <v>1</v>
      </c>
      <c r="E125" s="22">
        <v>0</v>
      </c>
      <c r="F125" s="157">
        <v>1045</v>
      </c>
      <c r="G125" s="22">
        <v>1.08541037</v>
      </c>
      <c r="H125" s="157">
        <v>1134.25</v>
      </c>
      <c r="I125" s="23">
        <v>1.7061E-2</v>
      </c>
      <c r="J125" s="22">
        <v>19.350000000000001</v>
      </c>
      <c r="K125" s="157">
        <v>1153.5999999999999</v>
      </c>
    </row>
    <row r="126" spans="1:11">
      <c r="A126" s="22" t="s">
        <v>173</v>
      </c>
      <c r="B126" s="22">
        <v>1</v>
      </c>
      <c r="C126" s="157">
        <v>1045</v>
      </c>
      <c r="D126" s="22">
        <v>1</v>
      </c>
      <c r="E126" s="22">
        <v>0</v>
      </c>
      <c r="F126" s="157">
        <v>1045</v>
      </c>
      <c r="G126" s="22">
        <v>1.0830277100000001</v>
      </c>
      <c r="H126" s="157">
        <v>1131.76</v>
      </c>
      <c r="I126" s="23">
        <v>1.7061E-2</v>
      </c>
      <c r="J126" s="22">
        <v>19.3</v>
      </c>
      <c r="K126" s="157">
        <v>1151.06</v>
      </c>
    </row>
    <row r="127" spans="1:11">
      <c r="A127" s="22" t="s">
        <v>175</v>
      </c>
      <c r="B127" s="22">
        <v>1</v>
      </c>
      <c r="C127" s="157">
        <v>1045</v>
      </c>
      <c r="D127" s="22">
        <v>1</v>
      </c>
      <c r="E127" s="22">
        <v>0</v>
      </c>
      <c r="F127" s="157">
        <v>1045</v>
      </c>
      <c r="G127" s="22">
        <v>1.08281114</v>
      </c>
      <c r="H127" s="157">
        <v>1131.53</v>
      </c>
      <c r="I127" s="23">
        <v>1.7061E-2</v>
      </c>
      <c r="J127" s="22">
        <v>19.3</v>
      </c>
      <c r="K127" s="157">
        <v>1150.83</v>
      </c>
    </row>
    <row r="128" spans="1:11">
      <c r="A128" s="22" t="s">
        <v>176</v>
      </c>
      <c r="B128" s="22">
        <v>1</v>
      </c>
      <c r="C128" s="157">
        <v>1045</v>
      </c>
      <c r="D128" s="22">
        <v>1</v>
      </c>
      <c r="E128" s="22">
        <v>0</v>
      </c>
      <c r="F128" s="157">
        <v>1045</v>
      </c>
      <c r="G128" s="22">
        <v>1.08291944</v>
      </c>
      <c r="H128" s="157">
        <v>1131.6500000000001</v>
      </c>
      <c r="I128" s="23">
        <v>1.7061E-2</v>
      </c>
      <c r="J128" s="22">
        <v>19.3</v>
      </c>
      <c r="K128" s="157">
        <v>1150.95</v>
      </c>
    </row>
    <row r="129" spans="1:11">
      <c r="A129" s="22" t="s">
        <v>177</v>
      </c>
      <c r="B129" s="22">
        <v>1</v>
      </c>
      <c r="C129" s="157">
        <v>1045</v>
      </c>
      <c r="D129" s="22">
        <v>1</v>
      </c>
      <c r="E129" s="22">
        <v>0</v>
      </c>
      <c r="F129" s="157">
        <v>1045</v>
      </c>
      <c r="G129" s="22">
        <v>1.08934658</v>
      </c>
      <c r="H129" s="157">
        <v>1138.3599999999999</v>
      </c>
      <c r="I129" s="23">
        <v>1.7061E-2</v>
      </c>
      <c r="J129" s="22">
        <v>19.420000000000002</v>
      </c>
      <c r="K129" s="157">
        <v>1157.78</v>
      </c>
    </row>
    <row r="130" spans="1:11">
      <c r="A130" s="22" t="s">
        <v>178</v>
      </c>
      <c r="B130" s="22">
        <v>1</v>
      </c>
      <c r="C130" s="157">
        <v>1045</v>
      </c>
      <c r="D130" s="22">
        <v>1</v>
      </c>
      <c r="E130" s="22">
        <v>0</v>
      </c>
      <c r="F130" s="157">
        <v>1045</v>
      </c>
      <c r="G130" s="22">
        <v>1.08912875</v>
      </c>
      <c r="H130" s="157">
        <v>1138.1400000000001</v>
      </c>
      <c r="I130" s="23">
        <v>1.7061E-2</v>
      </c>
      <c r="J130" s="22">
        <v>19.41</v>
      </c>
      <c r="K130" s="157">
        <v>1157.55</v>
      </c>
    </row>
    <row r="131" spans="1:11">
      <c r="A131" s="22" t="s">
        <v>179</v>
      </c>
      <c r="B131" s="22">
        <v>1</v>
      </c>
      <c r="C131" s="157">
        <v>1045</v>
      </c>
      <c r="D131" s="22">
        <v>1</v>
      </c>
      <c r="E131" s="22">
        <v>0</v>
      </c>
      <c r="F131" s="157">
        <v>1045</v>
      </c>
      <c r="G131" s="22">
        <v>1.0858711400000001</v>
      </c>
      <c r="H131" s="157">
        <v>1134.73</v>
      </c>
      <c r="I131" s="23">
        <v>1.7061E-2</v>
      </c>
      <c r="J131" s="22">
        <v>19.36</v>
      </c>
      <c r="K131" s="157">
        <v>1154.0899999999999</v>
      </c>
    </row>
    <row r="132" spans="1:11">
      <c r="A132" s="22" t="s">
        <v>180</v>
      </c>
      <c r="B132" s="22">
        <v>1</v>
      </c>
      <c r="C132" s="157">
        <v>1045</v>
      </c>
      <c r="D132" s="22">
        <v>1</v>
      </c>
      <c r="E132" s="22">
        <v>0</v>
      </c>
      <c r="F132" s="157">
        <v>1045</v>
      </c>
      <c r="G132" s="22">
        <v>1.0833793700000001</v>
      </c>
      <c r="H132" s="157">
        <v>1132.1300000000001</v>
      </c>
      <c r="I132" s="23">
        <v>1.5758000000000001E-2</v>
      </c>
      <c r="J132" s="22">
        <v>17.84</v>
      </c>
      <c r="K132" s="157">
        <v>1149.97</v>
      </c>
    </row>
    <row r="133" spans="1:11">
      <c r="A133" s="22" t="s">
        <v>181</v>
      </c>
      <c r="B133" s="22">
        <v>1</v>
      </c>
      <c r="C133" s="157">
        <v>1045</v>
      </c>
      <c r="D133" s="22">
        <v>1</v>
      </c>
      <c r="E133" s="22">
        <v>0</v>
      </c>
      <c r="F133" s="157">
        <v>1045</v>
      </c>
      <c r="G133" s="22">
        <v>1.0785260000000001</v>
      </c>
      <c r="H133" s="157">
        <v>1127.06</v>
      </c>
      <c r="I133" s="23">
        <v>1.4599000000000001E-2</v>
      </c>
      <c r="J133" s="22">
        <v>16.45</v>
      </c>
      <c r="K133" s="157">
        <v>1143.51</v>
      </c>
    </row>
    <row r="134" spans="1:11">
      <c r="A134" s="22" t="s">
        <v>182</v>
      </c>
      <c r="B134" s="22">
        <v>1</v>
      </c>
      <c r="C134" s="157">
        <v>1045</v>
      </c>
      <c r="D134" s="22">
        <v>1</v>
      </c>
      <c r="E134" s="22">
        <v>0</v>
      </c>
      <c r="F134" s="157">
        <v>1045</v>
      </c>
      <c r="G134" s="22">
        <v>1.0684822700000001</v>
      </c>
      <c r="H134" s="157">
        <v>1116.56</v>
      </c>
      <c r="I134" s="23">
        <v>1.3440000000000001E-2</v>
      </c>
      <c r="J134" s="22">
        <v>15</v>
      </c>
      <c r="K134" s="157">
        <v>1131.56</v>
      </c>
    </row>
    <row r="135" spans="1:11">
      <c r="A135" s="22" t="s">
        <v>186</v>
      </c>
      <c r="B135" s="22">
        <v>1</v>
      </c>
      <c r="C135" s="157">
        <v>1045</v>
      </c>
      <c r="D135" s="22">
        <v>1</v>
      </c>
      <c r="E135" s="22">
        <v>0</v>
      </c>
      <c r="F135" s="157">
        <v>1045</v>
      </c>
      <c r="G135" s="22">
        <v>1.0598970999999999</v>
      </c>
      <c r="H135" s="157">
        <v>1107.5899999999999</v>
      </c>
      <c r="I135" s="23">
        <v>1.2281E-2</v>
      </c>
      <c r="J135" s="22">
        <v>13.6</v>
      </c>
      <c r="K135" s="157">
        <v>1121.19</v>
      </c>
    </row>
    <row r="136" spans="1:11">
      <c r="A136" s="22" t="s">
        <v>188</v>
      </c>
      <c r="B136" s="22">
        <v>1.0545</v>
      </c>
      <c r="C136" s="157">
        <v>1100</v>
      </c>
      <c r="D136" s="22">
        <v>1</v>
      </c>
      <c r="E136" s="22">
        <v>0</v>
      </c>
      <c r="F136" s="157">
        <v>1100</v>
      </c>
      <c r="G136" s="22">
        <v>1.0487800300000001</v>
      </c>
      <c r="H136" s="157">
        <v>1153.6500000000001</v>
      </c>
      <c r="I136" s="23">
        <v>1.1122E-2</v>
      </c>
      <c r="J136" s="22">
        <v>12.83</v>
      </c>
      <c r="K136" s="157">
        <v>1166.48</v>
      </c>
    </row>
    <row r="137" spans="1:11">
      <c r="A137" s="22" t="s">
        <v>189</v>
      </c>
      <c r="B137" s="22">
        <v>1</v>
      </c>
      <c r="C137" s="157">
        <v>1100</v>
      </c>
      <c r="D137" s="22">
        <v>1</v>
      </c>
      <c r="E137" s="22">
        <v>0</v>
      </c>
      <c r="F137" s="157">
        <v>1100</v>
      </c>
      <c r="G137" s="22">
        <v>1.0406628600000001</v>
      </c>
      <c r="H137" s="157">
        <v>1144.73</v>
      </c>
      <c r="I137" s="23">
        <v>9.9629999999999996E-3</v>
      </c>
      <c r="J137" s="22">
        <v>11.4</v>
      </c>
      <c r="K137" s="157">
        <v>1156.1300000000001</v>
      </c>
    </row>
    <row r="138" spans="1:11">
      <c r="A138" s="22" t="s">
        <v>194</v>
      </c>
      <c r="B138" s="22">
        <v>1</v>
      </c>
      <c r="C138" s="157">
        <v>1100</v>
      </c>
      <c r="D138" s="22">
        <v>1</v>
      </c>
      <c r="E138" s="22">
        <v>0</v>
      </c>
      <c r="F138" s="157">
        <v>1100</v>
      </c>
      <c r="G138" s="22">
        <v>1.03569154</v>
      </c>
      <c r="H138" s="157">
        <v>1139.26</v>
      </c>
      <c r="I138" s="23">
        <v>8.8039999999999993E-3</v>
      </c>
      <c r="J138" s="22">
        <v>10.029999999999999</v>
      </c>
      <c r="K138" s="157">
        <v>1149.29</v>
      </c>
    </row>
    <row r="139" spans="1:11">
      <c r="A139" s="22" t="s">
        <v>195</v>
      </c>
      <c r="B139" s="22">
        <v>1</v>
      </c>
      <c r="C139" s="157">
        <v>1100</v>
      </c>
      <c r="D139" s="22">
        <v>1</v>
      </c>
      <c r="E139" s="22">
        <v>0</v>
      </c>
      <c r="F139" s="157">
        <v>1100</v>
      </c>
      <c r="G139" s="22">
        <v>1.02614837</v>
      </c>
      <c r="H139" s="157">
        <v>1128.76</v>
      </c>
      <c r="I139" s="23">
        <v>7.6449999999999999E-3</v>
      </c>
      <c r="J139" s="22">
        <v>8.6300000000000008</v>
      </c>
      <c r="K139" s="157">
        <v>1137.3900000000001</v>
      </c>
    </row>
    <row r="140" spans="1:11">
      <c r="A140" s="22" t="s">
        <v>197</v>
      </c>
      <c r="B140" s="22">
        <v>1</v>
      </c>
      <c r="C140" s="157">
        <v>1100</v>
      </c>
      <c r="D140" s="22">
        <v>1</v>
      </c>
      <c r="E140" s="22">
        <v>0</v>
      </c>
      <c r="F140" s="157">
        <v>1100</v>
      </c>
      <c r="G140" s="22">
        <v>1.0200282000000001</v>
      </c>
      <c r="H140" s="157">
        <v>1122.03</v>
      </c>
      <c r="I140" s="23">
        <v>6.0549999999999996E-3</v>
      </c>
      <c r="J140" s="22">
        <v>6.79</v>
      </c>
      <c r="K140" s="157">
        <v>1128.82</v>
      </c>
    </row>
    <row r="141" spans="1:11">
      <c r="A141" s="22" t="s">
        <v>198</v>
      </c>
      <c r="B141" s="22">
        <v>1</v>
      </c>
      <c r="C141" s="157">
        <v>1100</v>
      </c>
      <c r="D141" s="22">
        <v>1</v>
      </c>
      <c r="E141" s="22">
        <v>0</v>
      </c>
      <c r="F141" s="157">
        <v>1100</v>
      </c>
      <c r="G141" s="22">
        <v>1.0155597300000001</v>
      </c>
      <c r="H141" s="157">
        <v>1117.1099999999999</v>
      </c>
      <c r="I141" s="23">
        <v>4.4650000000000002E-3</v>
      </c>
      <c r="J141" s="22">
        <v>4.9800000000000004</v>
      </c>
      <c r="K141" s="157">
        <v>1122.0899999999999</v>
      </c>
    </row>
    <row r="142" spans="1:11">
      <c r="A142" s="22" t="s">
        <v>199</v>
      </c>
      <c r="B142" s="22">
        <v>1</v>
      </c>
      <c r="C142" s="157">
        <v>1100</v>
      </c>
      <c r="D142" s="22">
        <v>1</v>
      </c>
      <c r="E142" s="22">
        <v>0</v>
      </c>
      <c r="F142" s="157">
        <v>1100</v>
      </c>
      <c r="G142" s="22">
        <v>1.0071999700000001</v>
      </c>
      <c r="H142" s="157">
        <v>1107.92</v>
      </c>
      <c r="I142" s="23">
        <v>2.4459999999999998E-3</v>
      </c>
      <c r="J142" s="22">
        <v>2.71</v>
      </c>
      <c r="K142" s="157">
        <v>1110.6300000000001</v>
      </c>
    </row>
    <row r="143" spans="1:11">
      <c r="B143" s="28"/>
      <c r="C143" s="348"/>
      <c r="D143" s="28"/>
    </row>
    <row r="144" spans="1:11">
      <c r="B144" s="28"/>
      <c r="C144" s="349"/>
      <c r="D144" s="350"/>
    </row>
    <row r="145" spans="1:11">
      <c r="B145" s="351"/>
      <c r="C145" s="351"/>
    </row>
    <row r="146" spans="1:11">
      <c r="A146" s="22"/>
      <c r="B146" s="22"/>
      <c r="C146" s="157"/>
      <c r="D146" s="22"/>
      <c r="E146" s="22"/>
      <c r="F146" s="157"/>
      <c r="G146" s="22"/>
      <c r="H146" s="157"/>
      <c r="I146" s="23"/>
      <c r="J146" s="22"/>
      <c r="K146" s="157"/>
    </row>
    <row r="147" spans="1:11">
      <c r="A147" s="22"/>
      <c r="B147" s="22"/>
      <c r="C147" s="157"/>
      <c r="D147" s="22"/>
      <c r="E147" s="22"/>
      <c r="F147" s="157"/>
      <c r="G147" s="22"/>
      <c r="H147" s="157"/>
      <c r="I147" s="23"/>
      <c r="J147" s="22"/>
      <c r="K147" s="157"/>
    </row>
    <row r="148" spans="1:11">
      <c r="A148" s="22"/>
      <c r="B148" s="22"/>
      <c r="C148" s="157"/>
      <c r="D148" s="22"/>
      <c r="E148" s="22"/>
      <c r="F148" s="157"/>
      <c r="G148" s="22"/>
      <c r="H148" s="157"/>
      <c r="I148" s="23"/>
      <c r="J148" s="22"/>
      <c r="K148" s="157"/>
    </row>
    <row r="149" spans="1:11">
      <c r="A149" s="22"/>
      <c r="B149" s="22"/>
      <c r="C149" s="157"/>
      <c r="D149" s="22"/>
      <c r="E149" s="22"/>
      <c r="F149" s="157"/>
      <c r="G149" s="22"/>
      <c r="H149" s="157"/>
      <c r="I149" s="23"/>
      <c r="J149" s="22"/>
      <c r="K149" s="157"/>
    </row>
    <row r="150" spans="1:11">
      <c r="B150" s="157"/>
      <c r="C150" s="157"/>
      <c r="D150" s="157"/>
      <c r="E150" s="157"/>
      <c r="F150" s="157"/>
    </row>
  </sheetData>
  <sheetProtection selectLockedCells="1" selectUnlockedCells="1"/>
  <mergeCells count="1">
    <mergeCell ref="A2:K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:K144"/>
    </sheetView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09"/>
  <sheetViews>
    <sheetView view="pageBreakPreview" topLeftCell="A113" zoomScale="110" zoomScaleNormal="110" zoomScaleSheetLayoutView="110" workbookViewId="0">
      <selection activeCell="A209" sqref="A209"/>
    </sheetView>
  </sheetViews>
  <sheetFormatPr defaultRowHeight="12.75"/>
  <cols>
    <col min="1" max="1" width="2.85546875" customWidth="1"/>
    <col min="2" max="2" width="5" style="1" customWidth="1"/>
    <col min="3" max="3" width="5.7109375" style="1" customWidth="1"/>
    <col min="4" max="4" width="6" style="1" customWidth="1"/>
    <col min="5" max="5" width="5" style="1" customWidth="1"/>
    <col min="6" max="6" width="3.85546875" style="1" customWidth="1"/>
    <col min="7" max="7" width="3.140625" style="1" customWidth="1"/>
    <col min="8" max="8" width="5.5703125" style="1" customWidth="1"/>
    <col min="9" max="13" width="6.42578125" style="1" customWidth="1"/>
    <col min="14" max="14" width="6.28515625" style="1" customWidth="1"/>
    <col min="15" max="15" width="6.42578125" style="1" customWidth="1"/>
    <col min="16" max="16" width="6.42578125" customWidth="1"/>
    <col min="17" max="17" width="6.28515625" customWidth="1"/>
    <col min="18" max="19" width="6.42578125" customWidth="1"/>
    <col min="20" max="20" width="6.5703125" customWidth="1"/>
    <col min="21" max="22" width="6.42578125" customWidth="1"/>
    <col min="23" max="23" width="6" customWidth="1"/>
    <col min="24" max="25" width="6.42578125" customWidth="1"/>
    <col min="26" max="26" width="5.85546875" customWidth="1"/>
    <col min="27" max="27" width="6.42578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3" customHeight="1"/>
    <row r="7" spans="1:27" ht="15">
      <c r="B7" s="112" t="s">
        <v>3</v>
      </c>
      <c r="C7" s="113"/>
      <c r="D7" s="45"/>
      <c r="E7" s="45"/>
      <c r="F7" s="45"/>
      <c r="G7" s="45"/>
      <c r="H7" s="45"/>
      <c r="J7" s="110"/>
      <c r="K7" s="425" t="s">
        <v>41</v>
      </c>
      <c r="L7" s="425"/>
      <c r="T7" s="115" t="s">
        <v>156</v>
      </c>
      <c r="U7" s="21"/>
      <c r="V7" s="271"/>
      <c r="W7" s="411">
        <f>'base(indices)'!H1</f>
        <v>44409</v>
      </c>
      <c r="X7" s="411"/>
    </row>
    <row r="8" spans="1:27" ht="13.5" thickBot="1">
      <c r="B8" s="6" t="str">
        <f>'BENEFÍCIOS-SEM JRS E SEM CORREÇ'!B8</f>
        <v>Obs: D.I.P. (Data Início Pgto-Adm) em:</v>
      </c>
      <c r="I8" s="421">
        <f>'BENEFÍCIOS-SEM JRS E SEM CORREÇ'!I8:I8</f>
        <v>44409</v>
      </c>
      <c r="J8" s="421"/>
      <c r="L8" s="109"/>
      <c r="M8" s="110"/>
      <c r="N8" s="111"/>
      <c r="O8" s="110"/>
      <c r="P8" s="110"/>
    </row>
    <row r="9" spans="1:27" ht="12.75" customHeight="1" thickBot="1">
      <c r="A9" s="434" t="s">
        <v>42</v>
      </c>
      <c r="B9" s="415" t="s">
        <v>4</v>
      </c>
      <c r="C9" s="417" t="s">
        <v>36</v>
      </c>
      <c r="D9" s="419" t="s">
        <v>37</v>
      </c>
      <c r="E9" s="419" t="s">
        <v>43</v>
      </c>
      <c r="F9" s="391" t="s">
        <v>164</v>
      </c>
      <c r="G9" s="391" t="s">
        <v>165</v>
      </c>
      <c r="H9" s="404" t="s">
        <v>157</v>
      </c>
      <c r="I9" s="438" t="s">
        <v>158</v>
      </c>
      <c r="J9" s="429" t="s">
        <v>155</v>
      </c>
      <c r="K9" s="430"/>
      <c r="L9" s="431"/>
      <c r="M9" s="422">
        <v>0.95</v>
      </c>
      <c r="N9" s="423"/>
      <c r="O9" s="424"/>
      <c r="P9" s="426">
        <v>0.9</v>
      </c>
      <c r="Q9" s="427"/>
      <c r="R9" s="428"/>
      <c r="S9" s="422">
        <v>0.8</v>
      </c>
      <c r="T9" s="423"/>
      <c r="U9" s="424"/>
      <c r="V9" s="426">
        <v>0.7</v>
      </c>
      <c r="W9" s="427"/>
      <c r="X9" s="428"/>
      <c r="Y9" s="426">
        <v>0.6</v>
      </c>
      <c r="Z9" s="427"/>
      <c r="AA9" s="428"/>
    </row>
    <row r="10" spans="1:27" ht="30" customHeight="1" thickBot="1">
      <c r="A10" s="435"/>
      <c r="B10" s="416"/>
      <c r="C10" s="418"/>
      <c r="D10" s="420"/>
      <c r="E10" s="420"/>
      <c r="F10" s="392"/>
      <c r="G10" s="392"/>
      <c r="H10" s="405"/>
      <c r="I10" s="439"/>
      <c r="J10" s="224" t="s">
        <v>166</v>
      </c>
      <c r="K10" s="225" t="s">
        <v>63</v>
      </c>
      <c r="L10" s="226" t="s">
        <v>0</v>
      </c>
      <c r="M10" s="224" t="s">
        <v>166</v>
      </c>
      <c r="N10" s="225" t="s">
        <v>63</v>
      </c>
      <c r="O10" s="228" t="s">
        <v>133</v>
      </c>
      <c r="P10" s="224" t="s">
        <v>166</v>
      </c>
      <c r="Q10" s="225" t="s">
        <v>63</v>
      </c>
      <c r="R10" s="227" t="s">
        <v>39</v>
      </c>
      <c r="S10" s="224" t="s">
        <v>166</v>
      </c>
      <c r="T10" s="225" t="s">
        <v>63</v>
      </c>
      <c r="U10" s="227" t="s">
        <v>46</v>
      </c>
      <c r="V10" s="224" t="s">
        <v>166</v>
      </c>
      <c r="W10" s="225" t="s">
        <v>63</v>
      </c>
      <c r="X10" s="227" t="s">
        <v>47</v>
      </c>
      <c r="Y10" s="224" t="s">
        <v>166</v>
      </c>
      <c r="Z10" s="225" t="s">
        <v>63</v>
      </c>
      <c r="AA10" s="227" t="s">
        <v>48</v>
      </c>
    </row>
    <row r="11" spans="1:27" ht="13.5" customHeight="1">
      <c r="A11" s="219">
        <v>120</v>
      </c>
      <c r="B11" s="215">
        <v>40544</v>
      </c>
      <c r="C11" s="47">
        <v>540</v>
      </c>
      <c r="D11" s="309">
        <v>1</v>
      </c>
      <c r="E11" s="87">
        <f t="shared" ref="E11:E74" si="0">C11*D11</f>
        <v>540</v>
      </c>
      <c r="F11" s="133">
        <v>0</v>
      </c>
      <c r="G11" s="87">
        <f t="shared" ref="G11:G74" si="1">E11*F11</f>
        <v>0</v>
      </c>
      <c r="H11" s="47">
        <f t="shared" ref="H11:H74" si="2">E11+G11</f>
        <v>540</v>
      </c>
      <c r="I11" s="108">
        <f>H131</f>
        <v>98036</v>
      </c>
      <c r="J11" s="165">
        <f>IF((I11)+K11&gt;I149,I149-K11,(I11))</f>
        <v>58300</v>
      </c>
      <c r="K11" s="165">
        <f t="shared" ref="K11:K42" si="3">I$148</f>
        <v>7700</v>
      </c>
      <c r="L11" s="256">
        <f t="shared" ref="L11:L20" si="4">J11+K11</f>
        <v>66000</v>
      </c>
      <c r="M11" s="54">
        <f>$J$11*M$9</f>
        <v>55385</v>
      </c>
      <c r="N11" s="165">
        <f t="shared" ref="N11:N42" si="5">K11*M$9</f>
        <v>7315</v>
      </c>
      <c r="O11" s="55">
        <f t="shared" ref="O11:O20" si="6">M11+N11</f>
        <v>62700</v>
      </c>
      <c r="P11" s="128">
        <f t="shared" ref="P11:P42" si="7">J11*$P$9</f>
        <v>52470</v>
      </c>
      <c r="Q11" s="165">
        <f t="shared" ref="Q11:Q42" si="8">K11*P$9</f>
        <v>6930</v>
      </c>
      <c r="R11" s="166">
        <f t="shared" ref="R11:R42" si="9">P11+Q11</f>
        <v>59400</v>
      </c>
      <c r="S11" s="54">
        <f t="shared" ref="S11:S42" si="10">J11*S$9</f>
        <v>46640</v>
      </c>
      <c r="T11" s="165">
        <f t="shared" ref="T11:T42" si="11">K11*S$9</f>
        <v>6160</v>
      </c>
      <c r="U11" s="55">
        <f t="shared" ref="U11:U71" si="12">S11+T11</f>
        <v>52800</v>
      </c>
      <c r="V11" s="54">
        <f t="shared" ref="V11:V42" si="13">J11*V$9</f>
        <v>40810</v>
      </c>
      <c r="W11" s="165">
        <f t="shared" ref="W11:W42" si="14">K11*V$9</f>
        <v>5390</v>
      </c>
      <c r="X11" s="55">
        <f t="shared" ref="X11:X69" si="15">V11+W11</f>
        <v>46200</v>
      </c>
      <c r="Y11" s="123">
        <f t="shared" ref="Y11:Y42" si="16">J11*Y$9</f>
        <v>34980</v>
      </c>
      <c r="Z11" s="123">
        <f t="shared" ref="Z11:Z42" si="17">K11*Y$9</f>
        <v>4620</v>
      </c>
      <c r="AA11" s="55">
        <f t="shared" ref="AA11:AA74" si="18">Y11+Z11</f>
        <v>39600</v>
      </c>
    </row>
    <row r="12" spans="1:27" ht="13.5" customHeight="1">
      <c r="A12" s="118">
        <v>119</v>
      </c>
      <c r="B12" s="216">
        <v>40575</v>
      </c>
      <c r="C12" s="68">
        <v>540</v>
      </c>
      <c r="D12" s="310">
        <v>1</v>
      </c>
      <c r="E12" s="60">
        <f t="shared" si="0"/>
        <v>540</v>
      </c>
      <c r="F12" s="59">
        <v>0</v>
      </c>
      <c r="G12" s="60">
        <f t="shared" si="1"/>
        <v>0</v>
      </c>
      <c r="H12" s="57">
        <f t="shared" si="2"/>
        <v>540</v>
      </c>
      <c r="I12" s="106">
        <f t="shared" ref="I12:I43" si="19">I11-H11</f>
        <v>97496</v>
      </c>
      <c r="J12" s="63">
        <f>IF((I12)+K12&gt;I149,I149-K12,(I12))</f>
        <v>58300</v>
      </c>
      <c r="K12" s="63">
        <f t="shared" si="3"/>
        <v>7700</v>
      </c>
      <c r="L12" s="146">
        <f t="shared" si="4"/>
        <v>66000</v>
      </c>
      <c r="M12" s="65">
        <f t="shared" ref="M12:M43" si="20">J12*M$9</f>
        <v>55385</v>
      </c>
      <c r="N12" s="63">
        <f t="shared" si="5"/>
        <v>7315</v>
      </c>
      <c r="O12" s="66">
        <f t="shared" si="6"/>
        <v>62700</v>
      </c>
      <c r="P12" s="63">
        <f t="shared" si="7"/>
        <v>52470</v>
      </c>
      <c r="Q12" s="63">
        <f t="shared" si="8"/>
        <v>6930</v>
      </c>
      <c r="R12" s="67">
        <f t="shared" si="9"/>
        <v>59400</v>
      </c>
      <c r="S12" s="65">
        <f t="shared" si="10"/>
        <v>46640</v>
      </c>
      <c r="T12" s="63">
        <f t="shared" si="11"/>
        <v>6160</v>
      </c>
      <c r="U12" s="66">
        <f t="shared" si="12"/>
        <v>52800</v>
      </c>
      <c r="V12" s="65">
        <f t="shared" si="13"/>
        <v>40810</v>
      </c>
      <c r="W12" s="63">
        <f t="shared" si="14"/>
        <v>5390</v>
      </c>
      <c r="X12" s="66">
        <f t="shared" si="15"/>
        <v>46200</v>
      </c>
      <c r="Y12" s="102">
        <f t="shared" si="16"/>
        <v>34980</v>
      </c>
      <c r="Z12" s="102">
        <f t="shared" si="17"/>
        <v>4620</v>
      </c>
      <c r="AA12" s="66">
        <f t="shared" si="18"/>
        <v>39600</v>
      </c>
    </row>
    <row r="13" spans="1:27" ht="13.5" customHeight="1">
      <c r="A13" s="118">
        <v>118</v>
      </c>
      <c r="B13" s="217">
        <v>40603</v>
      </c>
      <c r="C13" s="68">
        <v>545</v>
      </c>
      <c r="D13" s="311">
        <v>1</v>
      </c>
      <c r="E13" s="70">
        <f t="shared" si="0"/>
        <v>545</v>
      </c>
      <c r="F13" s="59">
        <v>0</v>
      </c>
      <c r="G13" s="70">
        <f t="shared" si="1"/>
        <v>0</v>
      </c>
      <c r="H13" s="68">
        <f t="shared" si="2"/>
        <v>545</v>
      </c>
      <c r="I13" s="107">
        <f t="shared" si="19"/>
        <v>96956</v>
      </c>
      <c r="J13" s="49">
        <f>IF((I13)+K13&gt;I149,I149-K13,(I13))</f>
        <v>58300</v>
      </c>
      <c r="K13" s="49">
        <f t="shared" si="3"/>
        <v>7700</v>
      </c>
      <c r="L13" s="145">
        <f t="shared" si="4"/>
        <v>66000</v>
      </c>
      <c r="M13" s="51">
        <f t="shared" si="20"/>
        <v>55385</v>
      </c>
      <c r="N13" s="49">
        <f t="shared" si="5"/>
        <v>7315</v>
      </c>
      <c r="O13" s="52">
        <f t="shared" si="6"/>
        <v>62700</v>
      </c>
      <c r="P13" s="73">
        <f t="shared" si="7"/>
        <v>52470</v>
      </c>
      <c r="Q13" s="49">
        <f t="shared" si="8"/>
        <v>6930</v>
      </c>
      <c r="R13" s="53">
        <f t="shared" si="9"/>
        <v>59400</v>
      </c>
      <c r="S13" s="51">
        <f t="shared" si="10"/>
        <v>46640</v>
      </c>
      <c r="T13" s="49">
        <f t="shared" si="11"/>
        <v>6160</v>
      </c>
      <c r="U13" s="52">
        <f t="shared" si="12"/>
        <v>52800</v>
      </c>
      <c r="V13" s="51">
        <f t="shared" si="13"/>
        <v>40810</v>
      </c>
      <c r="W13" s="49">
        <f t="shared" si="14"/>
        <v>5390</v>
      </c>
      <c r="X13" s="52">
        <f t="shared" si="15"/>
        <v>46200</v>
      </c>
      <c r="Y13" s="122">
        <f t="shared" si="16"/>
        <v>34980</v>
      </c>
      <c r="Z13" s="122">
        <f t="shared" si="17"/>
        <v>4620</v>
      </c>
      <c r="AA13" s="52">
        <f t="shared" si="18"/>
        <v>39600</v>
      </c>
    </row>
    <row r="14" spans="1:27" ht="13.5" customHeight="1">
      <c r="A14" s="118">
        <v>117</v>
      </c>
      <c r="B14" s="216">
        <v>40634</v>
      </c>
      <c r="C14" s="68">
        <v>545</v>
      </c>
      <c r="D14" s="310">
        <v>1</v>
      </c>
      <c r="E14" s="60">
        <f t="shared" si="0"/>
        <v>545</v>
      </c>
      <c r="F14" s="59">
        <v>0</v>
      </c>
      <c r="G14" s="60">
        <f t="shared" si="1"/>
        <v>0</v>
      </c>
      <c r="H14" s="57">
        <f t="shared" si="2"/>
        <v>545</v>
      </c>
      <c r="I14" s="106">
        <f t="shared" si="19"/>
        <v>96411</v>
      </c>
      <c r="J14" s="63">
        <f>IF((I14)+K14&gt;I149,I149-K14,(I14))</f>
        <v>58300</v>
      </c>
      <c r="K14" s="63">
        <f t="shared" si="3"/>
        <v>7700</v>
      </c>
      <c r="L14" s="146">
        <f t="shared" si="4"/>
        <v>66000</v>
      </c>
      <c r="M14" s="65">
        <f t="shared" si="20"/>
        <v>55385</v>
      </c>
      <c r="N14" s="63">
        <f t="shared" si="5"/>
        <v>7315</v>
      </c>
      <c r="O14" s="66">
        <f t="shared" si="6"/>
        <v>62700</v>
      </c>
      <c r="P14" s="63">
        <f t="shared" si="7"/>
        <v>52470</v>
      </c>
      <c r="Q14" s="63">
        <f t="shared" si="8"/>
        <v>6930</v>
      </c>
      <c r="R14" s="67">
        <f t="shared" si="9"/>
        <v>59400</v>
      </c>
      <c r="S14" s="65">
        <f t="shared" si="10"/>
        <v>46640</v>
      </c>
      <c r="T14" s="63">
        <f t="shared" si="11"/>
        <v>6160</v>
      </c>
      <c r="U14" s="66">
        <f t="shared" si="12"/>
        <v>52800</v>
      </c>
      <c r="V14" s="65">
        <f t="shared" si="13"/>
        <v>40810</v>
      </c>
      <c r="W14" s="63">
        <f t="shared" si="14"/>
        <v>5390</v>
      </c>
      <c r="X14" s="66">
        <f t="shared" si="15"/>
        <v>46200</v>
      </c>
      <c r="Y14" s="102">
        <f t="shared" si="16"/>
        <v>34980</v>
      </c>
      <c r="Z14" s="102">
        <f t="shared" si="17"/>
        <v>4620</v>
      </c>
      <c r="AA14" s="66">
        <f t="shared" si="18"/>
        <v>39600</v>
      </c>
    </row>
    <row r="15" spans="1:27" ht="13.5" customHeight="1">
      <c r="A15" s="118">
        <v>116</v>
      </c>
      <c r="B15" s="217">
        <v>40664</v>
      </c>
      <c r="C15" s="68">
        <v>545</v>
      </c>
      <c r="D15" s="311">
        <v>1</v>
      </c>
      <c r="E15" s="70">
        <f t="shared" si="0"/>
        <v>545</v>
      </c>
      <c r="F15" s="59">
        <v>0</v>
      </c>
      <c r="G15" s="70">
        <f t="shared" si="1"/>
        <v>0</v>
      </c>
      <c r="H15" s="68">
        <f t="shared" si="2"/>
        <v>545</v>
      </c>
      <c r="I15" s="107">
        <f t="shared" si="19"/>
        <v>95866</v>
      </c>
      <c r="J15" s="49">
        <f>IF((I15)+K15&gt;I149,I149-K15,(I15))</f>
        <v>58300</v>
      </c>
      <c r="K15" s="49">
        <f t="shared" si="3"/>
        <v>7700</v>
      </c>
      <c r="L15" s="145">
        <f t="shared" si="4"/>
        <v>66000</v>
      </c>
      <c r="M15" s="51">
        <f t="shared" si="20"/>
        <v>55385</v>
      </c>
      <c r="N15" s="49">
        <f t="shared" si="5"/>
        <v>7315</v>
      </c>
      <c r="O15" s="52">
        <f t="shared" si="6"/>
        <v>62700</v>
      </c>
      <c r="P15" s="73">
        <f t="shared" si="7"/>
        <v>52470</v>
      </c>
      <c r="Q15" s="49">
        <f t="shared" si="8"/>
        <v>6930</v>
      </c>
      <c r="R15" s="53">
        <f t="shared" si="9"/>
        <v>59400</v>
      </c>
      <c r="S15" s="51">
        <f t="shared" si="10"/>
        <v>46640</v>
      </c>
      <c r="T15" s="49">
        <f t="shared" si="11"/>
        <v>6160</v>
      </c>
      <c r="U15" s="52">
        <f t="shared" si="12"/>
        <v>52800</v>
      </c>
      <c r="V15" s="51">
        <f t="shared" si="13"/>
        <v>40810</v>
      </c>
      <c r="W15" s="49">
        <f t="shared" si="14"/>
        <v>5390</v>
      </c>
      <c r="X15" s="52">
        <f t="shared" si="15"/>
        <v>46200</v>
      </c>
      <c r="Y15" s="122">
        <f t="shared" si="16"/>
        <v>34980</v>
      </c>
      <c r="Z15" s="122">
        <f t="shared" si="17"/>
        <v>4620</v>
      </c>
      <c r="AA15" s="52">
        <f t="shared" si="18"/>
        <v>39600</v>
      </c>
    </row>
    <row r="16" spans="1:27" ht="13.5" customHeight="1">
      <c r="A16" s="118">
        <v>115</v>
      </c>
      <c r="B16" s="216">
        <v>40695</v>
      </c>
      <c r="C16" s="68">
        <v>545</v>
      </c>
      <c r="D16" s="310">
        <v>1</v>
      </c>
      <c r="E16" s="60">
        <f t="shared" si="0"/>
        <v>545</v>
      </c>
      <c r="F16" s="59">
        <v>0</v>
      </c>
      <c r="G16" s="60">
        <f t="shared" si="1"/>
        <v>0</v>
      </c>
      <c r="H16" s="57">
        <f t="shared" si="2"/>
        <v>545</v>
      </c>
      <c r="I16" s="106">
        <f t="shared" si="19"/>
        <v>95321</v>
      </c>
      <c r="J16" s="63">
        <f>IF((I16)+K16&gt;I149,I149-K16,(I16))</f>
        <v>58300</v>
      </c>
      <c r="K16" s="63">
        <f t="shared" si="3"/>
        <v>7700</v>
      </c>
      <c r="L16" s="146">
        <f t="shared" si="4"/>
        <v>66000</v>
      </c>
      <c r="M16" s="65">
        <f t="shared" si="20"/>
        <v>55385</v>
      </c>
      <c r="N16" s="63">
        <f t="shared" si="5"/>
        <v>7315</v>
      </c>
      <c r="O16" s="66">
        <f t="shared" si="6"/>
        <v>62700</v>
      </c>
      <c r="P16" s="63">
        <f t="shared" si="7"/>
        <v>52470</v>
      </c>
      <c r="Q16" s="63">
        <f t="shared" si="8"/>
        <v>6930</v>
      </c>
      <c r="R16" s="67">
        <f t="shared" si="9"/>
        <v>59400</v>
      </c>
      <c r="S16" s="65">
        <f t="shared" si="10"/>
        <v>46640</v>
      </c>
      <c r="T16" s="63">
        <f t="shared" si="11"/>
        <v>6160</v>
      </c>
      <c r="U16" s="66">
        <f t="shared" si="12"/>
        <v>52800</v>
      </c>
      <c r="V16" s="65">
        <f t="shared" si="13"/>
        <v>40810</v>
      </c>
      <c r="W16" s="63">
        <f t="shared" si="14"/>
        <v>5390</v>
      </c>
      <c r="X16" s="66">
        <f t="shared" si="15"/>
        <v>46200</v>
      </c>
      <c r="Y16" s="102">
        <f t="shared" si="16"/>
        <v>34980</v>
      </c>
      <c r="Z16" s="102">
        <f t="shared" si="17"/>
        <v>4620</v>
      </c>
      <c r="AA16" s="66">
        <f t="shared" si="18"/>
        <v>39600</v>
      </c>
    </row>
    <row r="17" spans="1:27" ht="13.5" customHeight="1">
      <c r="A17" s="118">
        <v>114</v>
      </c>
      <c r="B17" s="217">
        <v>40725</v>
      </c>
      <c r="C17" s="68">
        <v>545</v>
      </c>
      <c r="D17" s="310">
        <v>1</v>
      </c>
      <c r="E17" s="70">
        <f t="shared" si="0"/>
        <v>545</v>
      </c>
      <c r="F17" s="59">
        <v>0</v>
      </c>
      <c r="G17" s="70">
        <f t="shared" si="1"/>
        <v>0</v>
      </c>
      <c r="H17" s="68">
        <f t="shared" si="2"/>
        <v>545</v>
      </c>
      <c r="I17" s="107">
        <f t="shared" si="19"/>
        <v>94776</v>
      </c>
      <c r="J17" s="49">
        <f>IF((I17)+K17&gt;I149,I149-K17,(I17))</f>
        <v>58300</v>
      </c>
      <c r="K17" s="49">
        <f t="shared" si="3"/>
        <v>7700</v>
      </c>
      <c r="L17" s="145">
        <f t="shared" si="4"/>
        <v>66000</v>
      </c>
      <c r="M17" s="51">
        <f t="shared" si="20"/>
        <v>55385</v>
      </c>
      <c r="N17" s="49">
        <f t="shared" si="5"/>
        <v>7315</v>
      </c>
      <c r="O17" s="52">
        <f t="shared" si="6"/>
        <v>62700</v>
      </c>
      <c r="P17" s="73">
        <f t="shared" si="7"/>
        <v>52470</v>
      </c>
      <c r="Q17" s="49">
        <f t="shared" si="8"/>
        <v>6930</v>
      </c>
      <c r="R17" s="53">
        <f t="shared" si="9"/>
        <v>59400</v>
      </c>
      <c r="S17" s="51">
        <f t="shared" si="10"/>
        <v>46640</v>
      </c>
      <c r="T17" s="49">
        <f t="shared" si="11"/>
        <v>6160</v>
      </c>
      <c r="U17" s="52">
        <f t="shared" si="12"/>
        <v>52800</v>
      </c>
      <c r="V17" s="51">
        <f t="shared" si="13"/>
        <v>40810</v>
      </c>
      <c r="W17" s="49">
        <f t="shared" si="14"/>
        <v>5390</v>
      </c>
      <c r="X17" s="52">
        <f t="shared" si="15"/>
        <v>46200</v>
      </c>
      <c r="Y17" s="122">
        <f t="shared" si="16"/>
        <v>34980</v>
      </c>
      <c r="Z17" s="122">
        <f t="shared" si="17"/>
        <v>4620</v>
      </c>
      <c r="AA17" s="52">
        <f t="shared" si="18"/>
        <v>39600</v>
      </c>
    </row>
    <row r="18" spans="1:27" ht="13.5" customHeight="1">
      <c r="A18" s="118">
        <v>113</v>
      </c>
      <c r="B18" s="216">
        <v>40756</v>
      </c>
      <c r="C18" s="68">
        <v>545</v>
      </c>
      <c r="D18" s="310">
        <v>1</v>
      </c>
      <c r="E18" s="60">
        <f t="shared" si="0"/>
        <v>545</v>
      </c>
      <c r="F18" s="59">
        <v>0</v>
      </c>
      <c r="G18" s="60">
        <f t="shared" si="1"/>
        <v>0</v>
      </c>
      <c r="H18" s="57">
        <f t="shared" si="2"/>
        <v>545</v>
      </c>
      <c r="I18" s="106">
        <f t="shared" si="19"/>
        <v>94231</v>
      </c>
      <c r="J18" s="63">
        <f>IF((I18)+K18&gt;I149,I149-K18,(I18))</f>
        <v>58300</v>
      </c>
      <c r="K18" s="63">
        <f t="shared" si="3"/>
        <v>7700</v>
      </c>
      <c r="L18" s="146">
        <f t="shared" si="4"/>
        <v>66000</v>
      </c>
      <c r="M18" s="65">
        <f t="shared" si="20"/>
        <v>55385</v>
      </c>
      <c r="N18" s="63">
        <f t="shared" si="5"/>
        <v>7315</v>
      </c>
      <c r="O18" s="66">
        <f t="shared" si="6"/>
        <v>62700</v>
      </c>
      <c r="P18" s="63">
        <f t="shared" si="7"/>
        <v>52470</v>
      </c>
      <c r="Q18" s="63">
        <f t="shared" si="8"/>
        <v>6930</v>
      </c>
      <c r="R18" s="67">
        <f t="shared" si="9"/>
        <v>59400</v>
      </c>
      <c r="S18" s="65">
        <f t="shared" si="10"/>
        <v>46640</v>
      </c>
      <c r="T18" s="63">
        <f t="shared" si="11"/>
        <v>6160</v>
      </c>
      <c r="U18" s="66">
        <f t="shared" si="12"/>
        <v>52800</v>
      </c>
      <c r="V18" s="65">
        <f t="shared" si="13"/>
        <v>40810</v>
      </c>
      <c r="W18" s="63">
        <f t="shared" si="14"/>
        <v>5390</v>
      </c>
      <c r="X18" s="66">
        <f t="shared" si="15"/>
        <v>46200</v>
      </c>
      <c r="Y18" s="102">
        <f t="shared" si="16"/>
        <v>34980</v>
      </c>
      <c r="Z18" s="102">
        <f t="shared" si="17"/>
        <v>4620</v>
      </c>
      <c r="AA18" s="66">
        <f t="shared" si="18"/>
        <v>39600</v>
      </c>
    </row>
    <row r="19" spans="1:27" ht="13.5" customHeight="1">
      <c r="A19" s="118">
        <v>112</v>
      </c>
      <c r="B19" s="217">
        <v>40787</v>
      </c>
      <c r="C19" s="68">
        <v>545</v>
      </c>
      <c r="D19" s="310">
        <v>1</v>
      </c>
      <c r="E19" s="70">
        <f t="shared" si="0"/>
        <v>545</v>
      </c>
      <c r="F19" s="59">
        <v>0</v>
      </c>
      <c r="G19" s="70">
        <f t="shared" si="1"/>
        <v>0</v>
      </c>
      <c r="H19" s="68">
        <f t="shared" si="2"/>
        <v>545</v>
      </c>
      <c r="I19" s="107">
        <f t="shared" si="19"/>
        <v>93686</v>
      </c>
      <c r="J19" s="49">
        <f>IF((I19)+K19&gt;I149,I149-K19,(I19))</f>
        <v>58300</v>
      </c>
      <c r="K19" s="49">
        <f t="shared" si="3"/>
        <v>7700</v>
      </c>
      <c r="L19" s="145">
        <f t="shared" si="4"/>
        <v>66000</v>
      </c>
      <c r="M19" s="51">
        <f t="shared" si="20"/>
        <v>55385</v>
      </c>
      <c r="N19" s="49">
        <f t="shared" si="5"/>
        <v>7315</v>
      </c>
      <c r="O19" s="52">
        <f t="shared" si="6"/>
        <v>62700</v>
      </c>
      <c r="P19" s="73">
        <f t="shared" si="7"/>
        <v>52470</v>
      </c>
      <c r="Q19" s="49">
        <f t="shared" si="8"/>
        <v>6930</v>
      </c>
      <c r="R19" s="53">
        <f t="shared" si="9"/>
        <v>59400</v>
      </c>
      <c r="S19" s="51">
        <f t="shared" si="10"/>
        <v>46640</v>
      </c>
      <c r="T19" s="49">
        <f t="shared" si="11"/>
        <v>6160</v>
      </c>
      <c r="U19" s="52">
        <f t="shared" si="12"/>
        <v>52800</v>
      </c>
      <c r="V19" s="51">
        <f t="shared" si="13"/>
        <v>40810</v>
      </c>
      <c r="W19" s="49">
        <f t="shared" si="14"/>
        <v>5390</v>
      </c>
      <c r="X19" s="52">
        <f t="shared" si="15"/>
        <v>46200</v>
      </c>
      <c r="Y19" s="122">
        <f t="shared" si="16"/>
        <v>34980</v>
      </c>
      <c r="Z19" s="122">
        <f t="shared" si="17"/>
        <v>4620</v>
      </c>
      <c r="AA19" s="52">
        <f t="shared" si="18"/>
        <v>39600</v>
      </c>
    </row>
    <row r="20" spans="1:27" ht="13.5" customHeight="1">
      <c r="A20" s="118">
        <v>111</v>
      </c>
      <c r="B20" s="216">
        <v>40817</v>
      </c>
      <c r="C20" s="68">
        <v>545</v>
      </c>
      <c r="D20" s="310">
        <v>1</v>
      </c>
      <c r="E20" s="60">
        <f t="shared" si="0"/>
        <v>545</v>
      </c>
      <c r="F20" s="59">
        <v>0</v>
      </c>
      <c r="G20" s="60">
        <f t="shared" si="1"/>
        <v>0</v>
      </c>
      <c r="H20" s="57">
        <f t="shared" si="2"/>
        <v>545</v>
      </c>
      <c r="I20" s="106">
        <f t="shared" si="19"/>
        <v>93141</v>
      </c>
      <c r="J20" s="63">
        <f>IF((I20)+K20&gt;I149,I149-K20,(I20))</f>
        <v>58300</v>
      </c>
      <c r="K20" s="63">
        <f t="shared" si="3"/>
        <v>7700</v>
      </c>
      <c r="L20" s="146">
        <f t="shared" si="4"/>
        <v>66000</v>
      </c>
      <c r="M20" s="65">
        <f t="shared" si="20"/>
        <v>55385</v>
      </c>
      <c r="N20" s="63">
        <f t="shared" si="5"/>
        <v>7315</v>
      </c>
      <c r="O20" s="66">
        <f t="shared" si="6"/>
        <v>62700</v>
      </c>
      <c r="P20" s="63">
        <f t="shared" si="7"/>
        <v>52470</v>
      </c>
      <c r="Q20" s="63">
        <f t="shared" si="8"/>
        <v>6930</v>
      </c>
      <c r="R20" s="67">
        <f t="shared" si="9"/>
        <v>59400</v>
      </c>
      <c r="S20" s="65">
        <f t="shared" si="10"/>
        <v>46640</v>
      </c>
      <c r="T20" s="63">
        <f t="shared" si="11"/>
        <v>6160</v>
      </c>
      <c r="U20" s="66">
        <f t="shared" si="12"/>
        <v>52800</v>
      </c>
      <c r="V20" s="65">
        <f t="shared" si="13"/>
        <v>40810</v>
      </c>
      <c r="W20" s="63">
        <f t="shared" si="14"/>
        <v>5390</v>
      </c>
      <c r="X20" s="66">
        <f t="shared" si="15"/>
        <v>46200</v>
      </c>
      <c r="Y20" s="102">
        <f t="shared" si="16"/>
        <v>34980</v>
      </c>
      <c r="Z20" s="102">
        <f t="shared" si="17"/>
        <v>4620</v>
      </c>
      <c r="AA20" s="66">
        <f t="shared" si="18"/>
        <v>39600</v>
      </c>
    </row>
    <row r="21" spans="1:27" ht="13.5" customHeight="1">
      <c r="A21" s="118">
        <v>110</v>
      </c>
      <c r="B21" s="217">
        <v>40848</v>
      </c>
      <c r="C21" s="68">
        <v>545</v>
      </c>
      <c r="D21" s="310">
        <v>1</v>
      </c>
      <c r="E21" s="70">
        <f t="shared" si="0"/>
        <v>545</v>
      </c>
      <c r="F21" s="59">
        <v>0</v>
      </c>
      <c r="G21" s="70">
        <f t="shared" si="1"/>
        <v>0</v>
      </c>
      <c r="H21" s="68">
        <f t="shared" si="2"/>
        <v>545</v>
      </c>
      <c r="I21" s="107">
        <f t="shared" si="19"/>
        <v>92596</v>
      </c>
      <c r="J21" s="49">
        <f>IF((I21)+K21&gt;I149,I149-K21,(I21))</f>
        <v>58300</v>
      </c>
      <c r="K21" s="49">
        <f t="shared" si="3"/>
        <v>7700</v>
      </c>
      <c r="L21" s="145">
        <f>J21+K21</f>
        <v>66000</v>
      </c>
      <c r="M21" s="51">
        <f t="shared" si="20"/>
        <v>55385</v>
      </c>
      <c r="N21" s="49">
        <f t="shared" si="5"/>
        <v>7315</v>
      </c>
      <c r="O21" s="52">
        <f>M21+N21</f>
        <v>62700</v>
      </c>
      <c r="P21" s="73">
        <f t="shared" si="7"/>
        <v>52470</v>
      </c>
      <c r="Q21" s="49">
        <f t="shared" si="8"/>
        <v>6930</v>
      </c>
      <c r="R21" s="53">
        <f t="shared" si="9"/>
        <v>59400</v>
      </c>
      <c r="S21" s="51">
        <f t="shared" si="10"/>
        <v>46640</v>
      </c>
      <c r="T21" s="49">
        <f t="shared" si="11"/>
        <v>6160</v>
      </c>
      <c r="U21" s="52">
        <f t="shared" si="12"/>
        <v>52800</v>
      </c>
      <c r="V21" s="51">
        <f t="shared" si="13"/>
        <v>40810</v>
      </c>
      <c r="W21" s="49">
        <f t="shared" si="14"/>
        <v>5390</v>
      </c>
      <c r="X21" s="52">
        <f t="shared" si="15"/>
        <v>46200</v>
      </c>
      <c r="Y21" s="122">
        <f t="shared" si="16"/>
        <v>34980</v>
      </c>
      <c r="Z21" s="122">
        <f t="shared" si="17"/>
        <v>4620</v>
      </c>
      <c r="AA21" s="52">
        <f t="shared" si="18"/>
        <v>39600</v>
      </c>
    </row>
    <row r="22" spans="1:27" ht="13.5" customHeight="1">
      <c r="A22" s="118">
        <v>109</v>
      </c>
      <c r="B22" s="216">
        <v>40878</v>
      </c>
      <c r="C22" s="68">
        <v>545</v>
      </c>
      <c r="D22" s="310">
        <v>1</v>
      </c>
      <c r="E22" s="60">
        <f t="shared" si="0"/>
        <v>545</v>
      </c>
      <c r="F22" s="59">
        <v>0</v>
      </c>
      <c r="G22" s="60">
        <f t="shared" si="1"/>
        <v>0</v>
      </c>
      <c r="H22" s="57">
        <f t="shared" si="2"/>
        <v>545</v>
      </c>
      <c r="I22" s="106">
        <f t="shared" si="19"/>
        <v>92051</v>
      </c>
      <c r="J22" s="63">
        <f>IF((I22)+K22&gt;I149,I149-K22,(I22))</f>
        <v>58300</v>
      </c>
      <c r="K22" s="63">
        <f t="shared" si="3"/>
        <v>7700</v>
      </c>
      <c r="L22" s="146">
        <f>J22+K22</f>
        <v>66000</v>
      </c>
      <c r="M22" s="65">
        <f t="shared" si="20"/>
        <v>55385</v>
      </c>
      <c r="N22" s="63">
        <f t="shared" si="5"/>
        <v>7315</v>
      </c>
      <c r="O22" s="66">
        <f t="shared" ref="O22:O85" si="21">M22+N22</f>
        <v>62700</v>
      </c>
      <c r="P22" s="63">
        <f t="shared" si="7"/>
        <v>52470</v>
      </c>
      <c r="Q22" s="63">
        <f t="shared" si="8"/>
        <v>6930</v>
      </c>
      <c r="R22" s="67">
        <f t="shared" si="9"/>
        <v>59400</v>
      </c>
      <c r="S22" s="65">
        <f t="shared" si="10"/>
        <v>46640</v>
      </c>
      <c r="T22" s="63">
        <f t="shared" si="11"/>
        <v>6160</v>
      </c>
      <c r="U22" s="66">
        <f t="shared" si="12"/>
        <v>52800</v>
      </c>
      <c r="V22" s="65">
        <f t="shared" si="13"/>
        <v>40810</v>
      </c>
      <c r="W22" s="63">
        <f t="shared" si="14"/>
        <v>5390</v>
      </c>
      <c r="X22" s="66">
        <f t="shared" si="15"/>
        <v>46200</v>
      </c>
      <c r="Y22" s="102">
        <f t="shared" si="16"/>
        <v>34980</v>
      </c>
      <c r="Z22" s="102">
        <f t="shared" si="17"/>
        <v>4620</v>
      </c>
      <c r="AA22" s="66">
        <f t="shared" si="18"/>
        <v>39600</v>
      </c>
    </row>
    <row r="23" spans="1:27" ht="13.5" customHeight="1">
      <c r="A23" s="118">
        <v>108</v>
      </c>
      <c r="B23" s="217">
        <v>40909</v>
      </c>
      <c r="C23" s="68">
        <v>622</v>
      </c>
      <c r="D23" s="310">
        <v>1</v>
      </c>
      <c r="E23" s="70">
        <f t="shared" si="0"/>
        <v>622</v>
      </c>
      <c r="F23" s="59">
        <v>0</v>
      </c>
      <c r="G23" s="70">
        <f t="shared" si="1"/>
        <v>0</v>
      </c>
      <c r="H23" s="68">
        <f t="shared" si="2"/>
        <v>622</v>
      </c>
      <c r="I23" s="107">
        <f t="shared" si="19"/>
        <v>91506</v>
      </c>
      <c r="J23" s="49">
        <f>IF((I23)+K23&gt;I149,I149-K23,(I23))</f>
        <v>58300</v>
      </c>
      <c r="K23" s="49">
        <f t="shared" si="3"/>
        <v>7700</v>
      </c>
      <c r="L23" s="145">
        <f t="shared" ref="L23:L37" si="22">J23+K23</f>
        <v>66000</v>
      </c>
      <c r="M23" s="51">
        <f t="shared" si="20"/>
        <v>55385</v>
      </c>
      <c r="N23" s="49">
        <f t="shared" si="5"/>
        <v>7315</v>
      </c>
      <c r="O23" s="52">
        <f t="shared" si="21"/>
        <v>62700</v>
      </c>
      <c r="P23" s="73">
        <f t="shared" si="7"/>
        <v>52470</v>
      </c>
      <c r="Q23" s="49">
        <f t="shared" si="8"/>
        <v>6930</v>
      </c>
      <c r="R23" s="53">
        <f t="shared" si="9"/>
        <v>59400</v>
      </c>
      <c r="S23" s="51">
        <f t="shared" si="10"/>
        <v>46640</v>
      </c>
      <c r="T23" s="49">
        <f t="shared" si="11"/>
        <v>6160</v>
      </c>
      <c r="U23" s="52">
        <f t="shared" si="12"/>
        <v>52800</v>
      </c>
      <c r="V23" s="51">
        <f t="shared" si="13"/>
        <v>40810</v>
      </c>
      <c r="W23" s="49">
        <f t="shared" si="14"/>
        <v>5390</v>
      </c>
      <c r="X23" s="52">
        <f t="shared" si="15"/>
        <v>46200</v>
      </c>
      <c r="Y23" s="122">
        <f t="shared" si="16"/>
        <v>34980</v>
      </c>
      <c r="Z23" s="122">
        <f t="shared" si="17"/>
        <v>4620</v>
      </c>
      <c r="AA23" s="52">
        <f t="shared" si="18"/>
        <v>39600</v>
      </c>
    </row>
    <row r="24" spans="1:27" ht="13.5" customHeight="1">
      <c r="A24" s="118">
        <v>107</v>
      </c>
      <c r="B24" s="216">
        <v>40940</v>
      </c>
      <c r="C24" s="68">
        <v>622</v>
      </c>
      <c r="D24" s="310">
        <v>1</v>
      </c>
      <c r="E24" s="60">
        <f t="shared" si="0"/>
        <v>622</v>
      </c>
      <c r="F24" s="59">
        <v>0</v>
      </c>
      <c r="G24" s="60">
        <f t="shared" si="1"/>
        <v>0</v>
      </c>
      <c r="H24" s="57">
        <f t="shared" si="2"/>
        <v>622</v>
      </c>
      <c r="I24" s="106">
        <f t="shared" si="19"/>
        <v>90884</v>
      </c>
      <c r="J24" s="63">
        <f>IF((I24)+K24&gt;I149,I149-K24,(I24))</f>
        <v>58300</v>
      </c>
      <c r="K24" s="63">
        <f t="shared" si="3"/>
        <v>7700</v>
      </c>
      <c r="L24" s="146">
        <f t="shared" si="22"/>
        <v>66000</v>
      </c>
      <c r="M24" s="65">
        <f t="shared" si="20"/>
        <v>55385</v>
      </c>
      <c r="N24" s="63">
        <f t="shared" si="5"/>
        <v>7315</v>
      </c>
      <c r="O24" s="66">
        <f t="shared" si="21"/>
        <v>62700</v>
      </c>
      <c r="P24" s="63">
        <f t="shared" si="7"/>
        <v>52470</v>
      </c>
      <c r="Q24" s="63">
        <f t="shared" si="8"/>
        <v>6930</v>
      </c>
      <c r="R24" s="67">
        <f t="shared" si="9"/>
        <v>59400</v>
      </c>
      <c r="S24" s="65">
        <f t="shared" si="10"/>
        <v>46640</v>
      </c>
      <c r="T24" s="63">
        <f t="shared" si="11"/>
        <v>6160</v>
      </c>
      <c r="U24" s="66">
        <f t="shared" si="12"/>
        <v>52800</v>
      </c>
      <c r="V24" s="65">
        <f t="shared" si="13"/>
        <v>40810</v>
      </c>
      <c r="W24" s="63">
        <f t="shared" si="14"/>
        <v>5390</v>
      </c>
      <c r="X24" s="66">
        <f t="shared" si="15"/>
        <v>46200</v>
      </c>
      <c r="Y24" s="102">
        <f t="shared" si="16"/>
        <v>34980</v>
      </c>
      <c r="Z24" s="102">
        <f t="shared" si="17"/>
        <v>4620</v>
      </c>
      <c r="AA24" s="66">
        <f t="shared" si="18"/>
        <v>39600</v>
      </c>
    </row>
    <row r="25" spans="1:27" ht="13.5" customHeight="1">
      <c r="A25" s="118">
        <v>106</v>
      </c>
      <c r="B25" s="216">
        <v>40969</v>
      </c>
      <c r="C25" s="68">
        <v>622</v>
      </c>
      <c r="D25" s="310">
        <v>1</v>
      </c>
      <c r="E25" s="70">
        <f t="shared" si="0"/>
        <v>622</v>
      </c>
      <c r="F25" s="59">
        <v>0</v>
      </c>
      <c r="G25" s="70">
        <f t="shared" si="1"/>
        <v>0</v>
      </c>
      <c r="H25" s="68">
        <f t="shared" si="2"/>
        <v>622</v>
      </c>
      <c r="I25" s="107">
        <f t="shared" si="19"/>
        <v>90262</v>
      </c>
      <c r="J25" s="49">
        <f>IF((I25)+K25&gt;I149,I149-K25,(I25))</f>
        <v>58300</v>
      </c>
      <c r="K25" s="49">
        <f t="shared" si="3"/>
        <v>7700</v>
      </c>
      <c r="L25" s="145">
        <f t="shared" si="22"/>
        <v>66000</v>
      </c>
      <c r="M25" s="51">
        <f t="shared" si="20"/>
        <v>55385</v>
      </c>
      <c r="N25" s="49">
        <f t="shared" si="5"/>
        <v>7315</v>
      </c>
      <c r="O25" s="52">
        <f t="shared" si="21"/>
        <v>62700</v>
      </c>
      <c r="P25" s="73">
        <f t="shared" si="7"/>
        <v>52470</v>
      </c>
      <c r="Q25" s="49">
        <f t="shared" si="8"/>
        <v>6930</v>
      </c>
      <c r="R25" s="53">
        <f t="shared" si="9"/>
        <v>59400</v>
      </c>
      <c r="S25" s="51">
        <f t="shared" si="10"/>
        <v>46640</v>
      </c>
      <c r="T25" s="49">
        <f t="shared" si="11"/>
        <v>6160</v>
      </c>
      <c r="U25" s="52">
        <f t="shared" si="12"/>
        <v>52800</v>
      </c>
      <c r="V25" s="51">
        <f t="shared" si="13"/>
        <v>40810</v>
      </c>
      <c r="W25" s="49">
        <f t="shared" si="14"/>
        <v>5390</v>
      </c>
      <c r="X25" s="52">
        <f t="shared" si="15"/>
        <v>46200</v>
      </c>
      <c r="Y25" s="122">
        <f t="shared" si="16"/>
        <v>34980</v>
      </c>
      <c r="Z25" s="122">
        <f t="shared" si="17"/>
        <v>4620</v>
      </c>
      <c r="AA25" s="52">
        <f t="shared" si="18"/>
        <v>39600</v>
      </c>
    </row>
    <row r="26" spans="1:27" ht="13.5" customHeight="1">
      <c r="A26" s="118">
        <v>105</v>
      </c>
      <c r="B26" s="217">
        <v>41000</v>
      </c>
      <c r="C26" s="68">
        <v>622</v>
      </c>
      <c r="D26" s="310">
        <v>1</v>
      </c>
      <c r="E26" s="60">
        <f t="shared" si="0"/>
        <v>622</v>
      </c>
      <c r="F26" s="59">
        <v>0</v>
      </c>
      <c r="G26" s="60">
        <f t="shared" si="1"/>
        <v>0</v>
      </c>
      <c r="H26" s="57">
        <f t="shared" si="2"/>
        <v>622</v>
      </c>
      <c r="I26" s="106">
        <f t="shared" si="19"/>
        <v>89640</v>
      </c>
      <c r="J26" s="63">
        <f>IF((I26)+K26&gt;I149,I149-K26,(I26))</f>
        <v>58300</v>
      </c>
      <c r="K26" s="63">
        <f t="shared" si="3"/>
        <v>7700</v>
      </c>
      <c r="L26" s="146">
        <f t="shared" si="22"/>
        <v>66000</v>
      </c>
      <c r="M26" s="65">
        <f t="shared" si="20"/>
        <v>55385</v>
      </c>
      <c r="N26" s="63">
        <f t="shared" si="5"/>
        <v>7315</v>
      </c>
      <c r="O26" s="66">
        <f t="shared" si="21"/>
        <v>62700</v>
      </c>
      <c r="P26" s="63">
        <f t="shared" si="7"/>
        <v>52470</v>
      </c>
      <c r="Q26" s="63">
        <f t="shared" si="8"/>
        <v>6930</v>
      </c>
      <c r="R26" s="67">
        <f t="shared" si="9"/>
        <v>59400</v>
      </c>
      <c r="S26" s="65">
        <f t="shared" si="10"/>
        <v>46640</v>
      </c>
      <c r="T26" s="63">
        <f t="shared" si="11"/>
        <v>6160</v>
      </c>
      <c r="U26" s="66">
        <f t="shared" si="12"/>
        <v>52800</v>
      </c>
      <c r="V26" s="65">
        <f t="shared" si="13"/>
        <v>40810</v>
      </c>
      <c r="W26" s="63">
        <f t="shared" si="14"/>
        <v>5390</v>
      </c>
      <c r="X26" s="66">
        <f t="shared" si="15"/>
        <v>46200</v>
      </c>
      <c r="Y26" s="102">
        <f t="shared" si="16"/>
        <v>34980</v>
      </c>
      <c r="Z26" s="102">
        <f t="shared" si="17"/>
        <v>4620</v>
      </c>
      <c r="AA26" s="66">
        <f t="shared" si="18"/>
        <v>39600</v>
      </c>
    </row>
    <row r="27" spans="1:27" ht="13.5" customHeight="1">
      <c r="A27" s="118">
        <v>104</v>
      </c>
      <c r="B27" s="216">
        <v>41030</v>
      </c>
      <c r="C27" s="68">
        <v>622</v>
      </c>
      <c r="D27" s="310">
        <v>1</v>
      </c>
      <c r="E27" s="70">
        <f t="shared" si="0"/>
        <v>622</v>
      </c>
      <c r="F27" s="59">
        <v>0</v>
      </c>
      <c r="G27" s="70">
        <f t="shared" si="1"/>
        <v>0</v>
      </c>
      <c r="H27" s="68">
        <f t="shared" si="2"/>
        <v>622</v>
      </c>
      <c r="I27" s="107">
        <f t="shared" si="19"/>
        <v>89018</v>
      </c>
      <c r="J27" s="49">
        <f>IF((I27)+K27&gt;I149,I149-K27,(I27))</f>
        <v>58300</v>
      </c>
      <c r="K27" s="49">
        <f t="shared" si="3"/>
        <v>7700</v>
      </c>
      <c r="L27" s="145">
        <f t="shared" si="22"/>
        <v>66000</v>
      </c>
      <c r="M27" s="51">
        <f t="shared" si="20"/>
        <v>55385</v>
      </c>
      <c r="N27" s="49">
        <f t="shared" si="5"/>
        <v>7315</v>
      </c>
      <c r="O27" s="52">
        <f t="shared" si="21"/>
        <v>62700</v>
      </c>
      <c r="P27" s="73">
        <f t="shared" si="7"/>
        <v>52470</v>
      </c>
      <c r="Q27" s="49">
        <f t="shared" si="8"/>
        <v>6930</v>
      </c>
      <c r="R27" s="53">
        <f t="shared" si="9"/>
        <v>59400</v>
      </c>
      <c r="S27" s="51">
        <f t="shared" si="10"/>
        <v>46640</v>
      </c>
      <c r="T27" s="49">
        <f t="shared" si="11"/>
        <v>6160</v>
      </c>
      <c r="U27" s="52">
        <f t="shared" si="12"/>
        <v>52800</v>
      </c>
      <c r="V27" s="51">
        <f t="shared" si="13"/>
        <v>40810</v>
      </c>
      <c r="W27" s="49">
        <f t="shared" si="14"/>
        <v>5390</v>
      </c>
      <c r="X27" s="52">
        <f t="shared" si="15"/>
        <v>46200</v>
      </c>
      <c r="Y27" s="122">
        <f t="shared" si="16"/>
        <v>34980</v>
      </c>
      <c r="Z27" s="122">
        <f t="shared" si="17"/>
        <v>4620</v>
      </c>
      <c r="AA27" s="52">
        <f t="shared" si="18"/>
        <v>39600</v>
      </c>
    </row>
    <row r="28" spans="1:27" ht="13.5" customHeight="1">
      <c r="A28" s="118">
        <v>103</v>
      </c>
      <c r="B28" s="217">
        <v>41061</v>
      </c>
      <c r="C28" s="68">
        <v>622</v>
      </c>
      <c r="D28" s="310">
        <v>1</v>
      </c>
      <c r="E28" s="60">
        <f t="shared" si="0"/>
        <v>622</v>
      </c>
      <c r="F28" s="59">
        <v>0</v>
      </c>
      <c r="G28" s="60">
        <f t="shared" si="1"/>
        <v>0</v>
      </c>
      <c r="H28" s="57">
        <f t="shared" si="2"/>
        <v>622</v>
      </c>
      <c r="I28" s="106">
        <f t="shared" si="19"/>
        <v>88396</v>
      </c>
      <c r="J28" s="63">
        <f>IF((I28)+K28&gt;I149,I149-K28,(I28))</f>
        <v>58300</v>
      </c>
      <c r="K28" s="63">
        <f t="shared" si="3"/>
        <v>7700</v>
      </c>
      <c r="L28" s="146">
        <f t="shared" si="22"/>
        <v>66000</v>
      </c>
      <c r="M28" s="65">
        <f t="shared" si="20"/>
        <v>55385</v>
      </c>
      <c r="N28" s="63">
        <f t="shared" si="5"/>
        <v>7315</v>
      </c>
      <c r="O28" s="66">
        <f t="shared" si="21"/>
        <v>62700</v>
      </c>
      <c r="P28" s="63">
        <f t="shared" si="7"/>
        <v>52470</v>
      </c>
      <c r="Q28" s="63">
        <f t="shared" si="8"/>
        <v>6930</v>
      </c>
      <c r="R28" s="67">
        <f t="shared" si="9"/>
        <v>59400</v>
      </c>
      <c r="S28" s="65">
        <f t="shared" si="10"/>
        <v>46640</v>
      </c>
      <c r="T28" s="63">
        <f t="shared" si="11"/>
        <v>6160</v>
      </c>
      <c r="U28" s="66">
        <f t="shared" si="12"/>
        <v>52800</v>
      </c>
      <c r="V28" s="65">
        <f t="shared" si="13"/>
        <v>40810</v>
      </c>
      <c r="W28" s="63">
        <f t="shared" si="14"/>
        <v>5390</v>
      </c>
      <c r="X28" s="66">
        <f t="shared" si="15"/>
        <v>46200</v>
      </c>
      <c r="Y28" s="102">
        <f t="shared" si="16"/>
        <v>34980</v>
      </c>
      <c r="Z28" s="102">
        <f t="shared" si="17"/>
        <v>4620</v>
      </c>
      <c r="AA28" s="66">
        <f t="shared" si="18"/>
        <v>39600</v>
      </c>
    </row>
    <row r="29" spans="1:27" ht="13.5" customHeight="1">
      <c r="A29" s="118">
        <v>102</v>
      </c>
      <c r="B29" s="216">
        <v>41091</v>
      </c>
      <c r="C29" s="68">
        <v>622</v>
      </c>
      <c r="D29" s="310">
        <v>1</v>
      </c>
      <c r="E29" s="70">
        <f>C29*D29</f>
        <v>622</v>
      </c>
      <c r="F29" s="59">
        <v>0</v>
      </c>
      <c r="G29" s="70">
        <f t="shared" si="1"/>
        <v>0</v>
      </c>
      <c r="H29" s="68">
        <f t="shared" si="2"/>
        <v>622</v>
      </c>
      <c r="I29" s="107">
        <f t="shared" si="19"/>
        <v>87774</v>
      </c>
      <c r="J29" s="49">
        <f>IF((I29)+K29&gt;I149,I149-K29,(I29))</f>
        <v>58300</v>
      </c>
      <c r="K29" s="49">
        <f t="shared" si="3"/>
        <v>7700</v>
      </c>
      <c r="L29" s="145">
        <f t="shared" si="22"/>
        <v>66000</v>
      </c>
      <c r="M29" s="51">
        <f t="shared" si="20"/>
        <v>55385</v>
      </c>
      <c r="N29" s="49">
        <f t="shared" si="5"/>
        <v>7315</v>
      </c>
      <c r="O29" s="52">
        <f t="shared" si="21"/>
        <v>62700</v>
      </c>
      <c r="P29" s="73">
        <f t="shared" si="7"/>
        <v>52470</v>
      </c>
      <c r="Q29" s="49">
        <f t="shared" si="8"/>
        <v>6930</v>
      </c>
      <c r="R29" s="53">
        <f t="shared" si="9"/>
        <v>59400</v>
      </c>
      <c r="S29" s="51">
        <f t="shared" si="10"/>
        <v>46640</v>
      </c>
      <c r="T29" s="49">
        <f t="shared" si="11"/>
        <v>6160</v>
      </c>
      <c r="U29" s="52">
        <f t="shared" si="12"/>
        <v>52800</v>
      </c>
      <c r="V29" s="51">
        <f t="shared" si="13"/>
        <v>40810</v>
      </c>
      <c r="W29" s="49">
        <f t="shared" si="14"/>
        <v>5390</v>
      </c>
      <c r="X29" s="52">
        <f t="shared" si="15"/>
        <v>46200</v>
      </c>
      <c r="Y29" s="122">
        <f t="shared" si="16"/>
        <v>34980</v>
      </c>
      <c r="Z29" s="122">
        <f t="shared" si="17"/>
        <v>4620</v>
      </c>
      <c r="AA29" s="52">
        <f t="shared" si="18"/>
        <v>39600</v>
      </c>
    </row>
    <row r="30" spans="1:27" ht="13.5" customHeight="1">
      <c r="A30" s="118">
        <v>101</v>
      </c>
      <c r="B30" s="217">
        <v>41122</v>
      </c>
      <c r="C30" s="68">
        <v>622</v>
      </c>
      <c r="D30" s="310">
        <v>1</v>
      </c>
      <c r="E30" s="60">
        <f t="shared" si="0"/>
        <v>622</v>
      </c>
      <c r="F30" s="59">
        <v>0</v>
      </c>
      <c r="G30" s="60">
        <f t="shared" si="1"/>
        <v>0</v>
      </c>
      <c r="H30" s="57">
        <f t="shared" si="2"/>
        <v>622</v>
      </c>
      <c r="I30" s="106">
        <f t="shared" si="19"/>
        <v>87152</v>
      </c>
      <c r="J30" s="63">
        <f>IF((I30)+K30&gt;I149,I149-K30,(I30))</f>
        <v>58300</v>
      </c>
      <c r="K30" s="63">
        <f t="shared" si="3"/>
        <v>7700</v>
      </c>
      <c r="L30" s="146">
        <f t="shared" si="22"/>
        <v>66000</v>
      </c>
      <c r="M30" s="65">
        <f t="shared" si="20"/>
        <v>55385</v>
      </c>
      <c r="N30" s="63">
        <f t="shared" si="5"/>
        <v>7315</v>
      </c>
      <c r="O30" s="66">
        <f t="shared" si="21"/>
        <v>62700</v>
      </c>
      <c r="P30" s="63">
        <f t="shared" si="7"/>
        <v>52470</v>
      </c>
      <c r="Q30" s="63">
        <f t="shared" si="8"/>
        <v>6930</v>
      </c>
      <c r="R30" s="67">
        <f t="shared" si="9"/>
        <v>59400</v>
      </c>
      <c r="S30" s="65">
        <f t="shared" si="10"/>
        <v>46640</v>
      </c>
      <c r="T30" s="63">
        <f t="shared" si="11"/>
        <v>6160</v>
      </c>
      <c r="U30" s="66">
        <f t="shared" si="12"/>
        <v>52800</v>
      </c>
      <c r="V30" s="65">
        <f t="shared" si="13"/>
        <v>40810</v>
      </c>
      <c r="W30" s="63">
        <f t="shared" si="14"/>
        <v>5390</v>
      </c>
      <c r="X30" s="66">
        <f t="shared" si="15"/>
        <v>46200</v>
      </c>
      <c r="Y30" s="102">
        <f t="shared" si="16"/>
        <v>34980</v>
      </c>
      <c r="Z30" s="102">
        <f t="shared" si="17"/>
        <v>4620</v>
      </c>
      <c r="AA30" s="66">
        <f t="shared" si="18"/>
        <v>39600</v>
      </c>
    </row>
    <row r="31" spans="1:27" ht="13.5" customHeight="1">
      <c r="A31" s="118">
        <v>100</v>
      </c>
      <c r="B31" s="216">
        <v>41153</v>
      </c>
      <c r="C31" s="68">
        <v>622</v>
      </c>
      <c r="D31" s="310">
        <v>1</v>
      </c>
      <c r="E31" s="70">
        <f t="shared" si="0"/>
        <v>622</v>
      </c>
      <c r="F31" s="59">
        <v>0</v>
      </c>
      <c r="G31" s="70">
        <f t="shared" si="1"/>
        <v>0</v>
      </c>
      <c r="H31" s="68">
        <f t="shared" si="2"/>
        <v>622</v>
      </c>
      <c r="I31" s="107">
        <f t="shared" si="19"/>
        <v>86530</v>
      </c>
      <c r="J31" s="49">
        <f>IF((I31)+K31&gt;I149,I149-K31,(I31))</f>
        <v>58300</v>
      </c>
      <c r="K31" s="49">
        <f t="shared" si="3"/>
        <v>7700</v>
      </c>
      <c r="L31" s="145">
        <f t="shared" si="22"/>
        <v>66000</v>
      </c>
      <c r="M31" s="51">
        <f t="shared" si="20"/>
        <v>55385</v>
      </c>
      <c r="N31" s="49">
        <f t="shared" si="5"/>
        <v>7315</v>
      </c>
      <c r="O31" s="52">
        <f t="shared" si="21"/>
        <v>62700</v>
      </c>
      <c r="P31" s="73">
        <f t="shared" si="7"/>
        <v>52470</v>
      </c>
      <c r="Q31" s="49">
        <f t="shared" si="8"/>
        <v>6930</v>
      </c>
      <c r="R31" s="53">
        <f t="shared" si="9"/>
        <v>59400</v>
      </c>
      <c r="S31" s="51">
        <f t="shared" si="10"/>
        <v>46640</v>
      </c>
      <c r="T31" s="49">
        <f t="shared" si="11"/>
        <v>6160</v>
      </c>
      <c r="U31" s="52">
        <f t="shared" si="12"/>
        <v>52800</v>
      </c>
      <c r="V31" s="51">
        <f t="shared" si="13"/>
        <v>40810</v>
      </c>
      <c r="W31" s="49">
        <f t="shared" si="14"/>
        <v>5390</v>
      </c>
      <c r="X31" s="52">
        <f t="shared" si="15"/>
        <v>46200</v>
      </c>
      <c r="Y31" s="122">
        <f t="shared" si="16"/>
        <v>34980</v>
      </c>
      <c r="Z31" s="122">
        <f t="shared" si="17"/>
        <v>4620</v>
      </c>
      <c r="AA31" s="52">
        <f t="shared" si="18"/>
        <v>39600</v>
      </c>
    </row>
    <row r="32" spans="1:27" ht="13.5" customHeight="1">
      <c r="A32" s="118">
        <v>99</v>
      </c>
      <c r="B32" s="217">
        <v>41183</v>
      </c>
      <c r="C32" s="68">
        <v>622</v>
      </c>
      <c r="D32" s="310">
        <v>1</v>
      </c>
      <c r="E32" s="60">
        <f t="shared" si="0"/>
        <v>622</v>
      </c>
      <c r="F32" s="59">
        <v>0</v>
      </c>
      <c r="G32" s="60">
        <f t="shared" si="1"/>
        <v>0</v>
      </c>
      <c r="H32" s="57">
        <f t="shared" si="2"/>
        <v>622</v>
      </c>
      <c r="I32" s="106">
        <f t="shared" si="19"/>
        <v>85908</v>
      </c>
      <c r="J32" s="63">
        <f>IF((I32)+K32&gt;I149,I149-K32,(I32))</f>
        <v>58300</v>
      </c>
      <c r="K32" s="63">
        <f t="shared" si="3"/>
        <v>7700</v>
      </c>
      <c r="L32" s="146">
        <f t="shared" si="22"/>
        <v>66000</v>
      </c>
      <c r="M32" s="65">
        <f t="shared" si="20"/>
        <v>55385</v>
      </c>
      <c r="N32" s="63">
        <f t="shared" si="5"/>
        <v>7315</v>
      </c>
      <c r="O32" s="66">
        <f t="shared" si="21"/>
        <v>62700</v>
      </c>
      <c r="P32" s="63">
        <f t="shared" si="7"/>
        <v>52470</v>
      </c>
      <c r="Q32" s="63">
        <f t="shared" si="8"/>
        <v>6930</v>
      </c>
      <c r="R32" s="67">
        <f t="shared" si="9"/>
        <v>59400</v>
      </c>
      <c r="S32" s="65">
        <f t="shared" si="10"/>
        <v>46640</v>
      </c>
      <c r="T32" s="63">
        <f t="shared" si="11"/>
        <v>6160</v>
      </c>
      <c r="U32" s="66">
        <f t="shared" si="12"/>
        <v>52800</v>
      </c>
      <c r="V32" s="65">
        <f t="shared" si="13"/>
        <v>40810</v>
      </c>
      <c r="W32" s="63">
        <f t="shared" si="14"/>
        <v>5390</v>
      </c>
      <c r="X32" s="66">
        <f t="shared" si="15"/>
        <v>46200</v>
      </c>
      <c r="Y32" s="102">
        <f t="shared" si="16"/>
        <v>34980</v>
      </c>
      <c r="Z32" s="102">
        <f t="shared" si="17"/>
        <v>4620</v>
      </c>
      <c r="AA32" s="66">
        <f t="shared" si="18"/>
        <v>39600</v>
      </c>
    </row>
    <row r="33" spans="1:27" ht="13.5" customHeight="1">
      <c r="A33" s="118">
        <v>98</v>
      </c>
      <c r="B33" s="216">
        <v>41214</v>
      </c>
      <c r="C33" s="68">
        <v>622</v>
      </c>
      <c r="D33" s="310">
        <v>1</v>
      </c>
      <c r="E33" s="70">
        <f t="shared" si="0"/>
        <v>622</v>
      </c>
      <c r="F33" s="59">
        <v>0</v>
      </c>
      <c r="G33" s="70">
        <f t="shared" si="1"/>
        <v>0</v>
      </c>
      <c r="H33" s="68">
        <f t="shared" si="2"/>
        <v>622</v>
      </c>
      <c r="I33" s="107">
        <f t="shared" si="19"/>
        <v>85286</v>
      </c>
      <c r="J33" s="49">
        <f>IF((I33)+K33&gt;I149,I149-K33,(I33))</f>
        <v>58300</v>
      </c>
      <c r="K33" s="49">
        <f t="shared" si="3"/>
        <v>7700</v>
      </c>
      <c r="L33" s="145">
        <f t="shared" si="22"/>
        <v>66000</v>
      </c>
      <c r="M33" s="51">
        <f t="shared" si="20"/>
        <v>55385</v>
      </c>
      <c r="N33" s="49">
        <f t="shared" si="5"/>
        <v>7315</v>
      </c>
      <c r="O33" s="52">
        <f t="shared" si="21"/>
        <v>62700</v>
      </c>
      <c r="P33" s="73">
        <f t="shared" si="7"/>
        <v>52470</v>
      </c>
      <c r="Q33" s="49">
        <f t="shared" si="8"/>
        <v>6930</v>
      </c>
      <c r="R33" s="53">
        <f t="shared" si="9"/>
        <v>59400</v>
      </c>
      <c r="S33" s="51">
        <f t="shared" si="10"/>
        <v>46640</v>
      </c>
      <c r="T33" s="49">
        <f t="shared" si="11"/>
        <v>6160</v>
      </c>
      <c r="U33" s="52">
        <f t="shared" si="12"/>
        <v>52800</v>
      </c>
      <c r="V33" s="51">
        <f t="shared" si="13"/>
        <v>40810</v>
      </c>
      <c r="W33" s="49">
        <f t="shared" si="14"/>
        <v>5390</v>
      </c>
      <c r="X33" s="52">
        <f t="shared" si="15"/>
        <v>46200</v>
      </c>
      <c r="Y33" s="122">
        <f t="shared" si="16"/>
        <v>34980</v>
      </c>
      <c r="Z33" s="122">
        <f t="shared" si="17"/>
        <v>4620</v>
      </c>
      <c r="AA33" s="52">
        <f t="shared" si="18"/>
        <v>39600</v>
      </c>
    </row>
    <row r="34" spans="1:27" ht="13.5" customHeight="1">
      <c r="A34" s="118">
        <v>97</v>
      </c>
      <c r="B34" s="217">
        <v>41244</v>
      </c>
      <c r="C34" s="68">
        <v>622</v>
      </c>
      <c r="D34" s="310">
        <v>1</v>
      </c>
      <c r="E34" s="60">
        <f t="shared" si="0"/>
        <v>622</v>
      </c>
      <c r="F34" s="59">
        <v>0</v>
      </c>
      <c r="G34" s="60">
        <f t="shared" si="1"/>
        <v>0</v>
      </c>
      <c r="H34" s="57">
        <f t="shared" si="2"/>
        <v>622</v>
      </c>
      <c r="I34" s="106">
        <f t="shared" si="19"/>
        <v>84664</v>
      </c>
      <c r="J34" s="63">
        <f>IF((I34)+K34&gt;I149,I149-K34,(I34))</f>
        <v>58300</v>
      </c>
      <c r="K34" s="63">
        <f t="shared" si="3"/>
        <v>7700</v>
      </c>
      <c r="L34" s="146">
        <f t="shared" si="22"/>
        <v>66000</v>
      </c>
      <c r="M34" s="65">
        <f t="shared" si="20"/>
        <v>55385</v>
      </c>
      <c r="N34" s="63">
        <f t="shared" si="5"/>
        <v>7315</v>
      </c>
      <c r="O34" s="66">
        <f t="shared" si="21"/>
        <v>62700</v>
      </c>
      <c r="P34" s="63">
        <f t="shared" si="7"/>
        <v>52470</v>
      </c>
      <c r="Q34" s="63">
        <f t="shared" si="8"/>
        <v>6930</v>
      </c>
      <c r="R34" s="67">
        <f t="shared" si="9"/>
        <v>59400</v>
      </c>
      <c r="S34" s="65">
        <f t="shared" si="10"/>
        <v>46640</v>
      </c>
      <c r="T34" s="63">
        <f t="shared" si="11"/>
        <v>6160</v>
      </c>
      <c r="U34" s="66">
        <f t="shared" si="12"/>
        <v>52800</v>
      </c>
      <c r="V34" s="65">
        <f t="shared" si="13"/>
        <v>40810</v>
      </c>
      <c r="W34" s="63">
        <f t="shared" si="14"/>
        <v>5390</v>
      </c>
      <c r="X34" s="66">
        <f t="shared" si="15"/>
        <v>46200</v>
      </c>
      <c r="Y34" s="102">
        <f t="shared" si="16"/>
        <v>34980</v>
      </c>
      <c r="Z34" s="102">
        <f t="shared" si="17"/>
        <v>4620</v>
      </c>
      <c r="AA34" s="66">
        <f t="shared" si="18"/>
        <v>39600</v>
      </c>
    </row>
    <row r="35" spans="1:27" ht="13.5" customHeight="1">
      <c r="A35" s="118">
        <v>96</v>
      </c>
      <c r="B35" s="216">
        <v>41275</v>
      </c>
      <c r="C35" s="68">
        <v>678</v>
      </c>
      <c r="D35" s="310">
        <v>1</v>
      </c>
      <c r="E35" s="70">
        <f t="shared" si="0"/>
        <v>678</v>
      </c>
      <c r="F35" s="59">
        <v>0</v>
      </c>
      <c r="G35" s="70">
        <f t="shared" si="1"/>
        <v>0</v>
      </c>
      <c r="H35" s="68">
        <f t="shared" si="2"/>
        <v>678</v>
      </c>
      <c r="I35" s="107">
        <f t="shared" si="19"/>
        <v>84042</v>
      </c>
      <c r="J35" s="49">
        <f>IF((I35)+K35&gt;I149,I149-K35,(I35))</f>
        <v>58300</v>
      </c>
      <c r="K35" s="49">
        <f t="shared" si="3"/>
        <v>7700</v>
      </c>
      <c r="L35" s="145">
        <f t="shared" si="22"/>
        <v>66000</v>
      </c>
      <c r="M35" s="51">
        <f t="shared" si="20"/>
        <v>55385</v>
      </c>
      <c r="N35" s="49">
        <f t="shared" si="5"/>
        <v>7315</v>
      </c>
      <c r="O35" s="52">
        <f t="shared" si="21"/>
        <v>62700</v>
      </c>
      <c r="P35" s="73">
        <f t="shared" si="7"/>
        <v>52470</v>
      </c>
      <c r="Q35" s="49">
        <f t="shared" si="8"/>
        <v>6930</v>
      </c>
      <c r="R35" s="53">
        <f t="shared" si="9"/>
        <v>59400</v>
      </c>
      <c r="S35" s="51">
        <f t="shared" si="10"/>
        <v>46640</v>
      </c>
      <c r="T35" s="49">
        <f t="shared" si="11"/>
        <v>6160</v>
      </c>
      <c r="U35" s="52">
        <f t="shared" si="12"/>
        <v>52800</v>
      </c>
      <c r="V35" s="51">
        <f t="shared" si="13"/>
        <v>40810</v>
      </c>
      <c r="W35" s="49">
        <f t="shared" si="14"/>
        <v>5390</v>
      </c>
      <c r="X35" s="52">
        <f t="shared" si="15"/>
        <v>46200</v>
      </c>
      <c r="Y35" s="122">
        <f t="shared" si="16"/>
        <v>34980</v>
      </c>
      <c r="Z35" s="122">
        <f t="shared" si="17"/>
        <v>4620</v>
      </c>
      <c r="AA35" s="52">
        <f t="shared" si="18"/>
        <v>39600</v>
      </c>
    </row>
    <row r="36" spans="1:27" ht="13.5" customHeight="1">
      <c r="A36" s="118">
        <v>95</v>
      </c>
      <c r="B36" s="217">
        <v>41306</v>
      </c>
      <c r="C36" s="68">
        <v>678</v>
      </c>
      <c r="D36" s="310">
        <v>1</v>
      </c>
      <c r="E36" s="60">
        <f t="shared" si="0"/>
        <v>678</v>
      </c>
      <c r="F36" s="59">
        <v>0</v>
      </c>
      <c r="G36" s="60">
        <f t="shared" si="1"/>
        <v>0</v>
      </c>
      <c r="H36" s="57">
        <f t="shared" si="2"/>
        <v>678</v>
      </c>
      <c r="I36" s="106">
        <f t="shared" si="19"/>
        <v>83364</v>
      </c>
      <c r="J36" s="63">
        <f>IF((I36)+K36&gt;I149,I149-K36,(I36))</f>
        <v>58300</v>
      </c>
      <c r="K36" s="63">
        <f t="shared" si="3"/>
        <v>7700</v>
      </c>
      <c r="L36" s="146">
        <f t="shared" si="22"/>
        <v>66000</v>
      </c>
      <c r="M36" s="65">
        <f t="shared" si="20"/>
        <v>55385</v>
      </c>
      <c r="N36" s="63">
        <f t="shared" si="5"/>
        <v>7315</v>
      </c>
      <c r="O36" s="66">
        <f t="shared" si="21"/>
        <v>62700</v>
      </c>
      <c r="P36" s="63">
        <f t="shared" si="7"/>
        <v>52470</v>
      </c>
      <c r="Q36" s="63">
        <f t="shared" si="8"/>
        <v>6930</v>
      </c>
      <c r="R36" s="67">
        <f t="shared" si="9"/>
        <v>59400</v>
      </c>
      <c r="S36" s="65">
        <f t="shared" si="10"/>
        <v>46640</v>
      </c>
      <c r="T36" s="63">
        <f t="shared" si="11"/>
        <v>6160</v>
      </c>
      <c r="U36" s="66">
        <f t="shared" si="12"/>
        <v>52800</v>
      </c>
      <c r="V36" s="65">
        <f t="shared" si="13"/>
        <v>40810</v>
      </c>
      <c r="W36" s="63">
        <f t="shared" si="14"/>
        <v>5390</v>
      </c>
      <c r="X36" s="66">
        <f t="shared" si="15"/>
        <v>46200</v>
      </c>
      <c r="Y36" s="102">
        <f t="shared" si="16"/>
        <v>34980</v>
      </c>
      <c r="Z36" s="102">
        <f t="shared" si="17"/>
        <v>4620</v>
      </c>
      <c r="AA36" s="66">
        <f t="shared" si="18"/>
        <v>39600</v>
      </c>
    </row>
    <row r="37" spans="1:27" ht="13.5" customHeight="1">
      <c r="A37" s="118">
        <v>94</v>
      </c>
      <c r="B37" s="216">
        <v>41334</v>
      </c>
      <c r="C37" s="68">
        <v>678</v>
      </c>
      <c r="D37" s="310">
        <v>1</v>
      </c>
      <c r="E37" s="70">
        <f t="shared" si="0"/>
        <v>678</v>
      </c>
      <c r="F37" s="59">
        <v>0</v>
      </c>
      <c r="G37" s="70">
        <f t="shared" si="1"/>
        <v>0</v>
      </c>
      <c r="H37" s="68">
        <f t="shared" si="2"/>
        <v>678</v>
      </c>
      <c r="I37" s="107">
        <f t="shared" si="19"/>
        <v>82686</v>
      </c>
      <c r="J37" s="49">
        <f>IF((I37)+K37&gt;I149,I149-K37,(I37))</f>
        <v>58300</v>
      </c>
      <c r="K37" s="73">
        <f t="shared" si="3"/>
        <v>7700</v>
      </c>
      <c r="L37" s="147">
        <f t="shared" si="22"/>
        <v>66000</v>
      </c>
      <c r="M37" s="51">
        <f t="shared" si="20"/>
        <v>55385</v>
      </c>
      <c r="N37" s="49">
        <f t="shared" si="5"/>
        <v>7315</v>
      </c>
      <c r="O37" s="52">
        <f t="shared" si="21"/>
        <v>62700</v>
      </c>
      <c r="P37" s="73">
        <f t="shared" si="7"/>
        <v>52470</v>
      </c>
      <c r="Q37" s="49">
        <f t="shared" si="8"/>
        <v>6930</v>
      </c>
      <c r="R37" s="53">
        <f t="shared" si="9"/>
        <v>59400</v>
      </c>
      <c r="S37" s="51">
        <f t="shared" si="10"/>
        <v>46640</v>
      </c>
      <c r="T37" s="49">
        <f t="shared" si="11"/>
        <v>6160</v>
      </c>
      <c r="U37" s="52">
        <f t="shared" si="12"/>
        <v>52800</v>
      </c>
      <c r="V37" s="51">
        <f t="shared" si="13"/>
        <v>40810</v>
      </c>
      <c r="W37" s="49">
        <f t="shared" si="14"/>
        <v>5390</v>
      </c>
      <c r="X37" s="52">
        <f t="shared" si="15"/>
        <v>46200</v>
      </c>
      <c r="Y37" s="122">
        <f t="shared" si="16"/>
        <v>34980</v>
      </c>
      <c r="Z37" s="122">
        <f t="shared" si="17"/>
        <v>4620</v>
      </c>
      <c r="AA37" s="52">
        <f t="shared" si="18"/>
        <v>39600</v>
      </c>
    </row>
    <row r="38" spans="1:27" ht="13.5" customHeight="1">
      <c r="A38" s="118">
        <v>93</v>
      </c>
      <c r="B38" s="216">
        <v>41365</v>
      </c>
      <c r="C38" s="68">
        <v>678</v>
      </c>
      <c r="D38" s="310">
        <v>1</v>
      </c>
      <c r="E38" s="60">
        <f t="shared" si="0"/>
        <v>678</v>
      </c>
      <c r="F38" s="59">
        <v>0</v>
      </c>
      <c r="G38" s="60">
        <f t="shared" si="1"/>
        <v>0</v>
      </c>
      <c r="H38" s="57">
        <f t="shared" si="2"/>
        <v>678</v>
      </c>
      <c r="I38" s="106">
        <f t="shared" si="19"/>
        <v>82008</v>
      </c>
      <c r="J38" s="63">
        <f>IF((I38)+K38&gt;I149,I149-K38,(I38))</f>
        <v>58300</v>
      </c>
      <c r="K38" s="63">
        <f t="shared" si="3"/>
        <v>7700</v>
      </c>
      <c r="L38" s="148">
        <f t="shared" ref="L38:L69" si="23">J38+K38</f>
        <v>66000</v>
      </c>
      <c r="M38" s="65">
        <f t="shared" si="20"/>
        <v>55385</v>
      </c>
      <c r="N38" s="63">
        <f t="shared" si="5"/>
        <v>7315</v>
      </c>
      <c r="O38" s="66">
        <f t="shared" si="21"/>
        <v>62700</v>
      </c>
      <c r="P38" s="63">
        <f t="shared" si="7"/>
        <v>52470</v>
      </c>
      <c r="Q38" s="63">
        <f t="shared" si="8"/>
        <v>6930</v>
      </c>
      <c r="R38" s="67">
        <f t="shared" si="9"/>
        <v>59400</v>
      </c>
      <c r="S38" s="65">
        <f t="shared" si="10"/>
        <v>46640</v>
      </c>
      <c r="T38" s="63">
        <f t="shared" si="11"/>
        <v>6160</v>
      </c>
      <c r="U38" s="66">
        <f t="shared" si="12"/>
        <v>52800</v>
      </c>
      <c r="V38" s="65">
        <f t="shared" si="13"/>
        <v>40810</v>
      </c>
      <c r="W38" s="63">
        <f t="shared" si="14"/>
        <v>5390</v>
      </c>
      <c r="X38" s="66">
        <f t="shared" si="15"/>
        <v>46200</v>
      </c>
      <c r="Y38" s="102">
        <f t="shared" si="16"/>
        <v>34980</v>
      </c>
      <c r="Z38" s="102">
        <f t="shared" si="17"/>
        <v>4620</v>
      </c>
      <c r="AA38" s="66">
        <f t="shared" si="18"/>
        <v>39600</v>
      </c>
    </row>
    <row r="39" spans="1:27" ht="13.5" customHeight="1">
      <c r="A39" s="118">
        <v>92</v>
      </c>
      <c r="B39" s="217">
        <v>41395</v>
      </c>
      <c r="C39" s="68">
        <v>678</v>
      </c>
      <c r="D39" s="310">
        <v>1</v>
      </c>
      <c r="E39" s="70">
        <f t="shared" si="0"/>
        <v>678</v>
      </c>
      <c r="F39" s="59">
        <v>0</v>
      </c>
      <c r="G39" s="70">
        <f t="shared" si="1"/>
        <v>0</v>
      </c>
      <c r="H39" s="68">
        <f t="shared" si="2"/>
        <v>678</v>
      </c>
      <c r="I39" s="107">
        <f t="shared" si="19"/>
        <v>81330</v>
      </c>
      <c r="J39" s="49">
        <f>IF((I39)+K39&gt;I149,I149-K39,(I39))</f>
        <v>58300</v>
      </c>
      <c r="K39" s="49">
        <f t="shared" si="3"/>
        <v>7700</v>
      </c>
      <c r="L39" s="145">
        <f t="shared" si="23"/>
        <v>66000</v>
      </c>
      <c r="M39" s="51">
        <f t="shared" si="20"/>
        <v>55385</v>
      </c>
      <c r="N39" s="49">
        <f t="shared" si="5"/>
        <v>7315</v>
      </c>
      <c r="O39" s="52">
        <f t="shared" si="21"/>
        <v>62700</v>
      </c>
      <c r="P39" s="73">
        <f t="shared" si="7"/>
        <v>52470</v>
      </c>
      <c r="Q39" s="49">
        <f t="shared" si="8"/>
        <v>6930</v>
      </c>
      <c r="R39" s="53">
        <f t="shared" si="9"/>
        <v>59400</v>
      </c>
      <c r="S39" s="51">
        <f t="shared" si="10"/>
        <v>46640</v>
      </c>
      <c r="T39" s="49">
        <f t="shared" si="11"/>
        <v>6160</v>
      </c>
      <c r="U39" s="52">
        <f t="shared" si="12"/>
        <v>52800</v>
      </c>
      <c r="V39" s="51">
        <f t="shared" si="13"/>
        <v>40810</v>
      </c>
      <c r="W39" s="49">
        <f t="shared" si="14"/>
        <v>5390</v>
      </c>
      <c r="X39" s="52">
        <f t="shared" si="15"/>
        <v>46200</v>
      </c>
      <c r="Y39" s="122">
        <f t="shared" si="16"/>
        <v>34980</v>
      </c>
      <c r="Z39" s="122">
        <f t="shared" si="17"/>
        <v>4620</v>
      </c>
      <c r="AA39" s="52">
        <f t="shared" si="18"/>
        <v>39600</v>
      </c>
    </row>
    <row r="40" spans="1:27" ht="13.5" customHeight="1">
      <c r="A40" s="118">
        <v>91</v>
      </c>
      <c r="B40" s="216">
        <v>41426</v>
      </c>
      <c r="C40" s="68">
        <v>678</v>
      </c>
      <c r="D40" s="310">
        <v>1</v>
      </c>
      <c r="E40" s="60">
        <f t="shared" si="0"/>
        <v>678</v>
      </c>
      <c r="F40" s="59">
        <v>0</v>
      </c>
      <c r="G40" s="60">
        <f t="shared" si="1"/>
        <v>0</v>
      </c>
      <c r="H40" s="57">
        <f t="shared" si="2"/>
        <v>678</v>
      </c>
      <c r="I40" s="106">
        <f t="shared" si="19"/>
        <v>80652</v>
      </c>
      <c r="J40" s="63">
        <f>IF((I40)+K40&gt;I149,I149-K40,(I40))</f>
        <v>58300</v>
      </c>
      <c r="K40" s="63">
        <f t="shared" si="3"/>
        <v>7700</v>
      </c>
      <c r="L40" s="148">
        <f t="shared" si="23"/>
        <v>66000</v>
      </c>
      <c r="M40" s="65">
        <f t="shared" si="20"/>
        <v>55385</v>
      </c>
      <c r="N40" s="63">
        <f t="shared" si="5"/>
        <v>7315</v>
      </c>
      <c r="O40" s="66">
        <f t="shared" si="21"/>
        <v>62700</v>
      </c>
      <c r="P40" s="63">
        <f t="shared" si="7"/>
        <v>52470</v>
      </c>
      <c r="Q40" s="63">
        <f t="shared" si="8"/>
        <v>6930</v>
      </c>
      <c r="R40" s="67">
        <f t="shared" si="9"/>
        <v>59400</v>
      </c>
      <c r="S40" s="65">
        <f t="shared" si="10"/>
        <v>46640</v>
      </c>
      <c r="T40" s="63">
        <f t="shared" si="11"/>
        <v>6160</v>
      </c>
      <c r="U40" s="66">
        <f t="shared" si="12"/>
        <v>52800</v>
      </c>
      <c r="V40" s="65">
        <f t="shared" si="13"/>
        <v>40810</v>
      </c>
      <c r="W40" s="63">
        <f t="shared" si="14"/>
        <v>5390</v>
      </c>
      <c r="X40" s="66">
        <f t="shared" si="15"/>
        <v>46200</v>
      </c>
      <c r="Y40" s="102">
        <f t="shared" si="16"/>
        <v>34980</v>
      </c>
      <c r="Z40" s="102">
        <f t="shared" si="17"/>
        <v>4620</v>
      </c>
      <c r="AA40" s="66">
        <f t="shared" si="18"/>
        <v>39600</v>
      </c>
    </row>
    <row r="41" spans="1:27" ht="13.5" customHeight="1">
      <c r="A41" s="118">
        <v>90</v>
      </c>
      <c r="B41" s="217">
        <v>41456</v>
      </c>
      <c r="C41" s="68">
        <v>678</v>
      </c>
      <c r="D41" s="310">
        <v>1</v>
      </c>
      <c r="E41" s="70">
        <f t="shared" si="0"/>
        <v>678</v>
      </c>
      <c r="F41" s="59">
        <v>0</v>
      </c>
      <c r="G41" s="70">
        <f t="shared" si="1"/>
        <v>0</v>
      </c>
      <c r="H41" s="68">
        <f t="shared" si="2"/>
        <v>678</v>
      </c>
      <c r="I41" s="107">
        <f t="shared" si="19"/>
        <v>79974</v>
      </c>
      <c r="J41" s="49">
        <f>IF((I41)+K41&gt;I149,I149-K41,(I41))</f>
        <v>58300</v>
      </c>
      <c r="K41" s="49">
        <f t="shared" si="3"/>
        <v>7700</v>
      </c>
      <c r="L41" s="145">
        <f t="shared" si="23"/>
        <v>66000</v>
      </c>
      <c r="M41" s="51">
        <f t="shared" si="20"/>
        <v>55385</v>
      </c>
      <c r="N41" s="49">
        <f t="shared" si="5"/>
        <v>7315</v>
      </c>
      <c r="O41" s="52">
        <f t="shared" si="21"/>
        <v>62700</v>
      </c>
      <c r="P41" s="73">
        <f t="shared" si="7"/>
        <v>52470</v>
      </c>
      <c r="Q41" s="49">
        <f t="shared" si="8"/>
        <v>6930</v>
      </c>
      <c r="R41" s="53">
        <f t="shared" si="9"/>
        <v>59400</v>
      </c>
      <c r="S41" s="51">
        <f t="shared" si="10"/>
        <v>46640</v>
      </c>
      <c r="T41" s="49">
        <f t="shared" si="11"/>
        <v>6160</v>
      </c>
      <c r="U41" s="52">
        <f t="shared" si="12"/>
        <v>52800</v>
      </c>
      <c r="V41" s="51">
        <f t="shared" si="13"/>
        <v>40810</v>
      </c>
      <c r="W41" s="49">
        <f t="shared" si="14"/>
        <v>5390</v>
      </c>
      <c r="X41" s="52">
        <f t="shared" si="15"/>
        <v>46200</v>
      </c>
      <c r="Y41" s="122">
        <f t="shared" si="16"/>
        <v>34980</v>
      </c>
      <c r="Z41" s="122">
        <f t="shared" si="17"/>
        <v>4620</v>
      </c>
      <c r="AA41" s="52">
        <f t="shared" si="18"/>
        <v>39600</v>
      </c>
    </row>
    <row r="42" spans="1:27" ht="13.5" customHeight="1">
      <c r="A42" s="118">
        <v>89</v>
      </c>
      <c r="B42" s="216">
        <v>41487</v>
      </c>
      <c r="C42" s="68">
        <v>678</v>
      </c>
      <c r="D42" s="310">
        <v>1</v>
      </c>
      <c r="E42" s="60">
        <f t="shared" si="0"/>
        <v>678</v>
      </c>
      <c r="F42" s="59">
        <v>0</v>
      </c>
      <c r="G42" s="60">
        <f t="shared" si="1"/>
        <v>0</v>
      </c>
      <c r="H42" s="57">
        <f t="shared" si="2"/>
        <v>678</v>
      </c>
      <c r="I42" s="106">
        <f t="shared" si="19"/>
        <v>79296</v>
      </c>
      <c r="J42" s="63">
        <f>IF((I42)+K42&gt;I149,I149-K42,(I42))</f>
        <v>58300</v>
      </c>
      <c r="K42" s="63">
        <f t="shared" si="3"/>
        <v>7700</v>
      </c>
      <c r="L42" s="148">
        <f t="shared" si="23"/>
        <v>66000</v>
      </c>
      <c r="M42" s="65">
        <f t="shared" si="20"/>
        <v>55385</v>
      </c>
      <c r="N42" s="63">
        <f t="shared" si="5"/>
        <v>7315</v>
      </c>
      <c r="O42" s="66">
        <f t="shared" si="21"/>
        <v>62700</v>
      </c>
      <c r="P42" s="63">
        <f t="shared" si="7"/>
        <v>52470</v>
      </c>
      <c r="Q42" s="63">
        <f t="shared" si="8"/>
        <v>6930</v>
      </c>
      <c r="R42" s="67">
        <f t="shared" si="9"/>
        <v>59400</v>
      </c>
      <c r="S42" s="65">
        <f t="shared" si="10"/>
        <v>46640</v>
      </c>
      <c r="T42" s="63">
        <f t="shared" si="11"/>
        <v>6160</v>
      </c>
      <c r="U42" s="66">
        <f t="shared" si="12"/>
        <v>52800</v>
      </c>
      <c r="V42" s="65">
        <f t="shared" si="13"/>
        <v>40810</v>
      </c>
      <c r="W42" s="63">
        <f t="shared" si="14"/>
        <v>5390</v>
      </c>
      <c r="X42" s="66">
        <f t="shared" si="15"/>
        <v>46200</v>
      </c>
      <c r="Y42" s="102">
        <f t="shared" si="16"/>
        <v>34980</v>
      </c>
      <c r="Z42" s="102">
        <f t="shared" si="17"/>
        <v>4620</v>
      </c>
      <c r="AA42" s="66">
        <f t="shared" si="18"/>
        <v>39600</v>
      </c>
    </row>
    <row r="43" spans="1:27" ht="13.5" customHeight="1">
      <c r="A43" s="118">
        <v>88</v>
      </c>
      <c r="B43" s="217">
        <v>41518</v>
      </c>
      <c r="C43" s="68">
        <v>678</v>
      </c>
      <c r="D43" s="310">
        <v>1</v>
      </c>
      <c r="E43" s="70">
        <f t="shared" si="0"/>
        <v>678</v>
      </c>
      <c r="F43" s="59">
        <v>0</v>
      </c>
      <c r="G43" s="70">
        <f t="shared" si="1"/>
        <v>0</v>
      </c>
      <c r="H43" s="68">
        <f t="shared" si="2"/>
        <v>678</v>
      </c>
      <c r="I43" s="107">
        <f t="shared" si="19"/>
        <v>78618</v>
      </c>
      <c r="J43" s="49">
        <f>IF((I43)+K43&gt;I149,I149-K43,(I43))</f>
        <v>58300</v>
      </c>
      <c r="K43" s="49">
        <f t="shared" ref="K43:K74" si="24">I$148</f>
        <v>7700</v>
      </c>
      <c r="L43" s="145">
        <f t="shared" si="23"/>
        <v>66000</v>
      </c>
      <c r="M43" s="51">
        <f t="shared" si="20"/>
        <v>55385</v>
      </c>
      <c r="N43" s="49">
        <f t="shared" ref="N43:N74" si="25">K43*M$9</f>
        <v>7315</v>
      </c>
      <c r="O43" s="52">
        <f t="shared" si="21"/>
        <v>62700</v>
      </c>
      <c r="P43" s="73">
        <f t="shared" ref="P43:P74" si="26">J43*$P$9</f>
        <v>52470</v>
      </c>
      <c r="Q43" s="49">
        <f t="shared" ref="Q43:Q74" si="27">K43*P$9</f>
        <v>6930</v>
      </c>
      <c r="R43" s="53">
        <f t="shared" ref="R43:R74" si="28">P43+Q43</f>
        <v>59400</v>
      </c>
      <c r="S43" s="51">
        <f t="shared" ref="S43:S74" si="29">J43*S$9</f>
        <v>46640</v>
      </c>
      <c r="T43" s="49">
        <f t="shared" ref="T43:T74" si="30">K43*S$9</f>
        <v>6160</v>
      </c>
      <c r="U43" s="52">
        <f t="shared" si="12"/>
        <v>52800</v>
      </c>
      <c r="V43" s="51">
        <f t="shared" ref="V43:V74" si="31">J43*V$9</f>
        <v>40810</v>
      </c>
      <c r="W43" s="49">
        <f t="shared" ref="W43:W74" si="32">K43*V$9</f>
        <v>5390</v>
      </c>
      <c r="X43" s="52">
        <f t="shared" si="15"/>
        <v>46200</v>
      </c>
      <c r="Y43" s="122">
        <f t="shared" ref="Y43:Y74" si="33">J43*Y$9</f>
        <v>34980</v>
      </c>
      <c r="Z43" s="122">
        <f t="shared" ref="Z43:Z74" si="34">K43*Y$9</f>
        <v>4620</v>
      </c>
      <c r="AA43" s="52">
        <f t="shared" si="18"/>
        <v>39600</v>
      </c>
    </row>
    <row r="44" spans="1:27" ht="13.5" customHeight="1">
      <c r="A44" s="118">
        <v>87</v>
      </c>
      <c r="B44" s="216">
        <v>41548</v>
      </c>
      <c r="C44" s="68">
        <v>678</v>
      </c>
      <c r="D44" s="310">
        <v>1</v>
      </c>
      <c r="E44" s="60">
        <f t="shared" si="0"/>
        <v>678</v>
      </c>
      <c r="F44" s="59">
        <v>0</v>
      </c>
      <c r="G44" s="60">
        <f t="shared" si="1"/>
        <v>0</v>
      </c>
      <c r="H44" s="57">
        <f t="shared" si="2"/>
        <v>678</v>
      </c>
      <c r="I44" s="106">
        <f t="shared" ref="I44:I75" si="35">I43-H43</f>
        <v>77940</v>
      </c>
      <c r="J44" s="63">
        <f>IF((I44)+K44&gt;I149,I149-K44,(I44))</f>
        <v>58300</v>
      </c>
      <c r="K44" s="63">
        <f t="shared" si="24"/>
        <v>7700</v>
      </c>
      <c r="L44" s="148">
        <f t="shared" si="23"/>
        <v>66000</v>
      </c>
      <c r="M44" s="65">
        <f t="shared" ref="M44:M75" si="36">J44*M$9</f>
        <v>55385</v>
      </c>
      <c r="N44" s="63">
        <f t="shared" si="25"/>
        <v>7315</v>
      </c>
      <c r="O44" s="66">
        <f t="shared" si="21"/>
        <v>62700</v>
      </c>
      <c r="P44" s="63">
        <f t="shared" si="26"/>
        <v>52470</v>
      </c>
      <c r="Q44" s="63">
        <f t="shared" si="27"/>
        <v>6930</v>
      </c>
      <c r="R44" s="67">
        <f t="shared" si="28"/>
        <v>59400</v>
      </c>
      <c r="S44" s="65">
        <f t="shared" si="29"/>
        <v>46640</v>
      </c>
      <c r="T44" s="63">
        <f t="shared" si="30"/>
        <v>6160</v>
      </c>
      <c r="U44" s="66">
        <f t="shared" si="12"/>
        <v>52800</v>
      </c>
      <c r="V44" s="65">
        <f t="shared" si="31"/>
        <v>40810</v>
      </c>
      <c r="W44" s="63">
        <f t="shared" si="32"/>
        <v>5390</v>
      </c>
      <c r="X44" s="66">
        <f t="shared" si="15"/>
        <v>46200</v>
      </c>
      <c r="Y44" s="102">
        <f t="shared" si="33"/>
        <v>34980</v>
      </c>
      <c r="Z44" s="102">
        <f t="shared" si="34"/>
        <v>4620</v>
      </c>
      <c r="AA44" s="66">
        <f t="shared" si="18"/>
        <v>39600</v>
      </c>
    </row>
    <row r="45" spans="1:27" ht="13.5" customHeight="1">
      <c r="A45" s="118">
        <v>86</v>
      </c>
      <c r="B45" s="217">
        <v>41579</v>
      </c>
      <c r="C45" s="68">
        <v>678</v>
      </c>
      <c r="D45" s="310">
        <v>1</v>
      </c>
      <c r="E45" s="70">
        <f t="shared" si="0"/>
        <v>678</v>
      </c>
      <c r="F45" s="59">
        <v>0</v>
      </c>
      <c r="G45" s="70">
        <f t="shared" si="1"/>
        <v>0</v>
      </c>
      <c r="H45" s="68">
        <f t="shared" si="2"/>
        <v>678</v>
      </c>
      <c r="I45" s="107">
        <f t="shared" si="35"/>
        <v>77262</v>
      </c>
      <c r="J45" s="49">
        <f>IF((I45)+K45&gt;I149,I149-K45,(I45))</f>
        <v>58300</v>
      </c>
      <c r="K45" s="49">
        <f t="shared" si="24"/>
        <v>7700</v>
      </c>
      <c r="L45" s="145">
        <f t="shared" si="23"/>
        <v>66000</v>
      </c>
      <c r="M45" s="51">
        <f t="shared" si="36"/>
        <v>55385</v>
      </c>
      <c r="N45" s="49">
        <f t="shared" si="25"/>
        <v>7315</v>
      </c>
      <c r="O45" s="52">
        <f t="shared" si="21"/>
        <v>62700</v>
      </c>
      <c r="P45" s="73">
        <f t="shared" si="26"/>
        <v>52470</v>
      </c>
      <c r="Q45" s="49">
        <f t="shared" si="27"/>
        <v>6930</v>
      </c>
      <c r="R45" s="53">
        <f t="shared" si="28"/>
        <v>59400</v>
      </c>
      <c r="S45" s="51">
        <f t="shared" si="29"/>
        <v>46640</v>
      </c>
      <c r="T45" s="49">
        <f t="shared" si="30"/>
        <v>6160</v>
      </c>
      <c r="U45" s="52">
        <f t="shared" si="12"/>
        <v>52800</v>
      </c>
      <c r="V45" s="51">
        <f t="shared" si="31"/>
        <v>40810</v>
      </c>
      <c r="W45" s="49">
        <f t="shared" si="32"/>
        <v>5390</v>
      </c>
      <c r="X45" s="52">
        <f t="shared" si="15"/>
        <v>46200</v>
      </c>
      <c r="Y45" s="122">
        <f t="shared" si="33"/>
        <v>34980</v>
      </c>
      <c r="Z45" s="122">
        <f t="shared" si="34"/>
        <v>4620</v>
      </c>
      <c r="AA45" s="52">
        <f t="shared" si="18"/>
        <v>39600</v>
      </c>
    </row>
    <row r="46" spans="1:27" ht="13.5" customHeight="1">
      <c r="A46" s="118">
        <v>85</v>
      </c>
      <c r="B46" s="216">
        <v>41609</v>
      </c>
      <c r="C46" s="68">
        <v>678</v>
      </c>
      <c r="D46" s="310">
        <v>1</v>
      </c>
      <c r="E46" s="60">
        <f>C46*D46</f>
        <v>678</v>
      </c>
      <c r="F46" s="59">
        <v>0</v>
      </c>
      <c r="G46" s="60">
        <f t="shared" si="1"/>
        <v>0</v>
      </c>
      <c r="H46" s="57">
        <f t="shared" si="2"/>
        <v>678</v>
      </c>
      <c r="I46" s="106">
        <f t="shared" si="35"/>
        <v>76584</v>
      </c>
      <c r="J46" s="63">
        <f>IF((I46)+K46&gt;I149,I149-K46,(I46))</f>
        <v>58300</v>
      </c>
      <c r="K46" s="63">
        <f t="shared" si="24"/>
        <v>7700</v>
      </c>
      <c r="L46" s="148">
        <f t="shared" si="23"/>
        <v>66000</v>
      </c>
      <c r="M46" s="65">
        <f t="shared" si="36"/>
        <v>55385</v>
      </c>
      <c r="N46" s="63">
        <f t="shared" si="25"/>
        <v>7315</v>
      </c>
      <c r="O46" s="66">
        <f t="shared" si="21"/>
        <v>62700</v>
      </c>
      <c r="P46" s="63">
        <f t="shared" si="26"/>
        <v>52470</v>
      </c>
      <c r="Q46" s="63">
        <f t="shared" si="27"/>
        <v>6930</v>
      </c>
      <c r="R46" s="67">
        <f t="shared" si="28"/>
        <v>59400</v>
      </c>
      <c r="S46" s="65">
        <f t="shared" si="29"/>
        <v>46640</v>
      </c>
      <c r="T46" s="63">
        <f t="shared" si="30"/>
        <v>6160</v>
      </c>
      <c r="U46" s="66">
        <f t="shared" si="12"/>
        <v>52800</v>
      </c>
      <c r="V46" s="65">
        <f t="shared" si="31"/>
        <v>40810</v>
      </c>
      <c r="W46" s="63">
        <f t="shared" si="32"/>
        <v>5390</v>
      </c>
      <c r="X46" s="66">
        <f t="shared" si="15"/>
        <v>46200</v>
      </c>
      <c r="Y46" s="102">
        <f t="shared" si="33"/>
        <v>34980</v>
      </c>
      <c r="Z46" s="102">
        <f t="shared" si="34"/>
        <v>4620</v>
      </c>
      <c r="AA46" s="66">
        <f t="shared" si="18"/>
        <v>39600</v>
      </c>
    </row>
    <row r="47" spans="1:27" ht="13.5" customHeight="1">
      <c r="A47" s="118">
        <v>84</v>
      </c>
      <c r="B47" s="217">
        <v>41640</v>
      </c>
      <c r="C47" s="68">
        <v>724</v>
      </c>
      <c r="D47" s="310">
        <v>1</v>
      </c>
      <c r="E47" s="70">
        <f t="shared" si="0"/>
        <v>724</v>
      </c>
      <c r="F47" s="59">
        <v>0</v>
      </c>
      <c r="G47" s="70">
        <f t="shared" si="1"/>
        <v>0</v>
      </c>
      <c r="H47" s="68">
        <f t="shared" si="2"/>
        <v>724</v>
      </c>
      <c r="I47" s="107">
        <f t="shared" si="35"/>
        <v>75906</v>
      </c>
      <c r="J47" s="49">
        <f>IF((I47)+K47&gt;I149,I149-K47,(I47))</f>
        <v>58300</v>
      </c>
      <c r="K47" s="49">
        <f t="shared" si="24"/>
        <v>7700</v>
      </c>
      <c r="L47" s="145">
        <f t="shared" si="23"/>
        <v>66000</v>
      </c>
      <c r="M47" s="51">
        <f t="shared" si="36"/>
        <v>55385</v>
      </c>
      <c r="N47" s="49">
        <f t="shared" si="25"/>
        <v>7315</v>
      </c>
      <c r="O47" s="52">
        <f t="shared" si="21"/>
        <v>62700</v>
      </c>
      <c r="P47" s="73">
        <f t="shared" si="26"/>
        <v>52470</v>
      </c>
      <c r="Q47" s="49">
        <f t="shared" si="27"/>
        <v>6930</v>
      </c>
      <c r="R47" s="53">
        <f t="shared" si="28"/>
        <v>59400</v>
      </c>
      <c r="S47" s="51">
        <f t="shared" si="29"/>
        <v>46640</v>
      </c>
      <c r="T47" s="49">
        <f t="shared" si="30"/>
        <v>6160</v>
      </c>
      <c r="U47" s="52">
        <f t="shared" si="12"/>
        <v>52800</v>
      </c>
      <c r="V47" s="51">
        <f t="shared" si="31"/>
        <v>40810</v>
      </c>
      <c r="W47" s="49">
        <f t="shared" si="32"/>
        <v>5390</v>
      </c>
      <c r="X47" s="52">
        <f t="shared" si="15"/>
        <v>46200</v>
      </c>
      <c r="Y47" s="122">
        <f t="shared" si="33"/>
        <v>34980</v>
      </c>
      <c r="Z47" s="122">
        <f t="shared" si="34"/>
        <v>4620</v>
      </c>
      <c r="AA47" s="52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310">
        <v>1</v>
      </c>
      <c r="E48" s="60">
        <f t="shared" si="0"/>
        <v>724</v>
      </c>
      <c r="F48" s="59">
        <v>0</v>
      </c>
      <c r="G48" s="60">
        <f t="shared" si="1"/>
        <v>0</v>
      </c>
      <c r="H48" s="57">
        <f t="shared" si="2"/>
        <v>724</v>
      </c>
      <c r="I48" s="106">
        <f t="shared" si="35"/>
        <v>75182</v>
      </c>
      <c r="J48" s="63">
        <f>IF((I48)+K48&gt;I149,I149-K48,(I48))</f>
        <v>58300</v>
      </c>
      <c r="K48" s="63">
        <f t="shared" si="24"/>
        <v>7700</v>
      </c>
      <c r="L48" s="148">
        <f t="shared" si="23"/>
        <v>66000</v>
      </c>
      <c r="M48" s="65">
        <f t="shared" si="36"/>
        <v>55385</v>
      </c>
      <c r="N48" s="63">
        <f t="shared" si="25"/>
        <v>7315</v>
      </c>
      <c r="O48" s="66">
        <f t="shared" si="21"/>
        <v>62700</v>
      </c>
      <c r="P48" s="63">
        <f t="shared" si="26"/>
        <v>52470</v>
      </c>
      <c r="Q48" s="63">
        <f t="shared" si="27"/>
        <v>6930</v>
      </c>
      <c r="R48" s="67">
        <f t="shared" si="28"/>
        <v>59400</v>
      </c>
      <c r="S48" s="65">
        <f t="shared" si="29"/>
        <v>46640</v>
      </c>
      <c r="T48" s="63">
        <f t="shared" si="30"/>
        <v>6160</v>
      </c>
      <c r="U48" s="66">
        <f t="shared" si="12"/>
        <v>52800</v>
      </c>
      <c r="V48" s="65">
        <f t="shared" si="31"/>
        <v>40810</v>
      </c>
      <c r="W48" s="63">
        <f t="shared" si="32"/>
        <v>5390</v>
      </c>
      <c r="X48" s="66">
        <f t="shared" si="15"/>
        <v>46200</v>
      </c>
      <c r="Y48" s="102">
        <f t="shared" si="33"/>
        <v>34980</v>
      </c>
      <c r="Z48" s="102">
        <f t="shared" si="34"/>
        <v>4620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310">
        <v>1</v>
      </c>
      <c r="E49" s="70">
        <f t="shared" si="0"/>
        <v>724</v>
      </c>
      <c r="F49" s="59">
        <v>0</v>
      </c>
      <c r="G49" s="70">
        <f t="shared" si="1"/>
        <v>0</v>
      </c>
      <c r="H49" s="68">
        <f t="shared" si="2"/>
        <v>724</v>
      </c>
      <c r="I49" s="107">
        <f t="shared" si="35"/>
        <v>74458</v>
      </c>
      <c r="J49" s="49">
        <f>IF((I49)+K49&gt;I149,I149-K49,(I49))</f>
        <v>58300</v>
      </c>
      <c r="K49" s="49">
        <f t="shared" si="24"/>
        <v>7700</v>
      </c>
      <c r="L49" s="145">
        <f t="shared" si="23"/>
        <v>66000</v>
      </c>
      <c r="M49" s="51">
        <f t="shared" si="36"/>
        <v>55385</v>
      </c>
      <c r="N49" s="49">
        <f t="shared" si="25"/>
        <v>7315</v>
      </c>
      <c r="O49" s="52">
        <f t="shared" si="21"/>
        <v>62700</v>
      </c>
      <c r="P49" s="73">
        <f t="shared" si="26"/>
        <v>52470</v>
      </c>
      <c r="Q49" s="49">
        <f t="shared" si="27"/>
        <v>6930</v>
      </c>
      <c r="R49" s="53">
        <f t="shared" si="28"/>
        <v>59400</v>
      </c>
      <c r="S49" s="51">
        <f t="shared" si="29"/>
        <v>46640</v>
      </c>
      <c r="T49" s="49">
        <f t="shared" si="30"/>
        <v>6160</v>
      </c>
      <c r="U49" s="52">
        <f t="shared" si="12"/>
        <v>52800</v>
      </c>
      <c r="V49" s="51">
        <f t="shared" si="31"/>
        <v>40810</v>
      </c>
      <c r="W49" s="49">
        <f t="shared" si="32"/>
        <v>5390</v>
      </c>
      <c r="X49" s="52">
        <f t="shared" si="15"/>
        <v>46200</v>
      </c>
      <c r="Y49" s="122">
        <f t="shared" si="33"/>
        <v>34980</v>
      </c>
      <c r="Z49" s="122">
        <f t="shared" si="34"/>
        <v>4620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310">
        <v>1</v>
      </c>
      <c r="E50" s="60">
        <f t="shared" si="0"/>
        <v>724</v>
      </c>
      <c r="F50" s="59">
        <v>0</v>
      </c>
      <c r="G50" s="60">
        <f t="shared" si="1"/>
        <v>0</v>
      </c>
      <c r="H50" s="57">
        <f t="shared" si="2"/>
        <v>724</v>
      </c>
      <c r="I50" s="106">
        <f t="shared" si="35"/>
        <v>73734</v>
      </c>
      <c r="J50" s="63">
        <f>IF((I50)+K50&gt;I149,I149-K50,(I50))</f>
        <v>58300</v>
      </c>
      <c r="K50" s="63">
        <f t="shared" si="24"/>
        <v>7700</v>
      </c>
      <c r="L50" s="148">
        <f t="shared" si="23"/>
        <v>66000</v>
      </c>
      <c r="M50" s="65">
        <f t="shared" si="36"/>
        <v>55385</v>
      </c>
      <c r="N50" s="63">
        <f t="shared" si="25"/>
        <v>7315</v>
      </c>
      <c r="O50" s="66">
        <f t="shared" si="21"/>
        <v>62700</v>
      </c>
      <c r="P50" s="63">
        <f t="shared" si="26"/>
        <v>52470</v>
      </c>
      <c r="Q50" s="63">
        <f t="shared" si="27"/>
        <v>6930</v>
      </c>
      <c r="R50" s="67">
        <f t="shared" si="28"/>
        <v>59400</v>
      </c>
      <c r="S50" s="65">
        <f t="shared" si="29"/>
        <v>46640</v>
      </c>
      <c r="T50" s="63">
        <f t="shared" si="30"/>
        <v>6160</v>
      </c>
      <c r="U50" s="66">
        <f t="shared" si="12"/>
        <v>52800</v>
      </c>
      <c r="V50" s="65">
        <f t="shared" si="31"/>
        <v>40810</v>
      </c>
      <c r="W50" s="63">
        <f t="shared" si="32"/>
        <v>5390</v>
      </c>
      <c r="X50" s="66">
        <f t="shared" si="15"/>
        <v>46200</v>
      </c>
      <c r="Y50" s="102">
        <f t="shared" si="33"/>
        <v>34980</v>
      </c>
      <c r="Z50" s="102">
        <f t="shared" si="34"/>
        <v>4620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310">
        <v>1</v>
      </c>
      <c r="E51" s="70">
        <f t="shared" si="0"/>
        <v>724</v>
      </c>
      <c r="F51" s="59">
        <v>0</v>
      </c>
      <c r="G51" s="70">
        <f t="shared" si="1"/>
        <v>0</v>
      </c>
      <c r="H51" s="68">
        <f t="shared" si="2"/>
        <v>724</v>
      </c>
      <c r="I51" s="107">
        <f t="shared" si="35"/>
        <v>73010</v>
      </c>
      <c r="J51" s="49">
        <f>IF((I51)+K51&gt;I149,I149-K51,(I51))</f>
        <v>58300</v>
      </c>
      <c r="K51" s="49">
        <f t="shared" si="24"/>
        <v>7700</v>
      </c>
      <c r="L51" s="145">
        <f t="shared" si="23"/>
        <v>66000</v>
      </c>
      <c r="M51" s="51">
        <f t="shared" si="36"/>
        <v>55385</v>
      </c>
      <c r="N51" s="49">
        <f t="shared" si="25"/>
        <v>7315</v>
      </c>
      <c r="O51" s="52">
        <f t="shared" si="21"/>
        <v>62700</v>
      </c>
      <c r="P51" s="73">
        <f t="shared" si="26"/>
        <v>52470</v>
      </c>
      <c r="Q51" s="49">
        <f t="shared" si="27"/>
        <v>6930</v>
      </c>
      <c r="R51" s="53">
        <f t="shared" si="28"/>
        <v>59400</v>
      </c>
      <c r="S51" s="51">
        <f t="shared" si="29"/>
        <v>46640</v>
      </c>
      <c r="T51" s="49">
        <f t="shared" si="30"/>
        <v>6160</v>
      </c>
      <c r="U51" s="52">
        <f t="shared" si="12"/>
        <v>52800</v>
      </c>
      <c r="V51" s="51">
        <f t="shared" si="31"/>
        <v>40810</v>
      </c>
      <c r="W51" s="49">
        <f t="shared" si="32"/>
        <v>5390</v>
      </c>
      <c r="X51" s="52">
        <f t="shared" si="15"/>
        <v>46200</v>
      </c>
      <c r="Y51" s="122">
        <f t="shared" si="33"/>
        <v>34980</v>
      </c>
      <c r="Z51" s="122">
        <f t="shared" si="34"/>
        <v>4620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310">
        <v>1</v>
      </c>
      <c r="E52" s="60">
        <f t="shared" si="0"/>
        <v>724</v>
      </c>
      <c r="F52" s="59">
        <v>0</v>
      </c>
      <c r="G52" s="60">
        <f t="shared" si="1"/>
        <v>0</v>
      </c>
      <c r="H52" s="57">
        <f t="shared" si="2"/>
        <v>724</v>
      </c>
      <c r="I52" s="106">
        <f t="shared" si="35"/>
        <v>72286</v>
      </c>
      <c r="J52" s="63">
        <f>IF((I52)+K52&gt;I149,I149-K52,(I52))</f>
        <v>58300</v>
      </c>
      <c r="K52" s="63">
        <f t="shared" si="24"/>
        <v>7700</v>
      </c>
      <c r="L52" s="148">
        <f t="shared" si="23"/>
        <v>66000</v>
      </c>
      <c r="M52" s="65">
        <f t="shared" si="36"/>
        <v>55385</v>
      </c>
      <c r="N52" s="63">
        <f t="shared" si="25"/>
        <v>7315</v>
      </c>
      <c r="O52" s="66">
        <f t="shared" si="21"/>
        <v>62700</v>
      </c>
      <c r="P52" s="63">
        <f t="shared" si="26"/>
        <v>52470</v>
      </c>
      <c r="Q52" s="63">
        <f t="shared" si="27"/>
        <v>6930</v>
      </c>
      <c r="R52" s="67">
        <f t="shared" si="28"/>
        <v>59400</v>
      </c>
      <c r="S52" s="65">
        <f t="shared" si="29"/>
        <v>46640</v>
      </c>
      <c r="T52" s="63">
        <f t="shared" si="30"/>
        <v>6160</v>
      </c>
      <c r="U52" s="66">
        <f t="shared" si="12"/>
        <v>52800</v>
      </c>
      <c r="V52" s="65">
        <f t="shared" si="31"/>
        <v>40810</v>
      </c>
      <c r="W52" s="63">
        <f t="shared" si="32"/>
        <v>5390</v>
      </c>
      <c r="X52" s="66">
        <f t="shared" si="15"/>
        <v>46200</v>
      </c>
      <c r="Y52" s="102">
        <f t="shared" si="33"/>
        <v>34980</v>
      </c>
      <c r="Z52" s="102">
        <f t="shared" si="34"/>
        <v>4620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310">
        <v>1</v>
      </c>
      <c r="E53" s="70">
        <f t="shared" si="0"/>
        <v>724</v>
      </c>
      <c r="F53" s="59">
        <v>0</v>
      </c>
      <c r="G53" s="70">
        <f t="shared" si="1"/>
        <v>0</v>
      </c>
      <c r="H53" s="68">
        <f t="shared" si="2"/>
        <v>724</v>
      </c>
      <c r="I53" s="107">
        <f t="shared" si="35"/>
        <v>71562</v>
      </c>
      <c r="J53" s="49">
        <f>IF((I53)+K53&gt;I149,I149-K53,(I53))</f>
        <v>58300</v>
      </c>
      <c r="K53" s="49">
        <f t="shared" si="24"/>
        <v>7700</v>
      </c>
      <c r="L53" s="145">
        <f t="shared" si="23"/>
        <v>66000</v>
      </c>
      <c r="M53" s="51">
        <f t="shared" si="36"/>
        <v>55385</v>
      </c>
      <c r="N53" s="49">
        <f t="shared" si="25"/>
        <v>7315</v>
      </c>
      <c r="O53" s="52">
        <f t="shared" si="21"/>
        <v>62700</v>
      </c>
      <c r="P53" s="73">
        <f t="shared" si="26"/>
        <v>52470</v>
      </c>
      <c r="Q53" s="49">
        <f t="shared" si="27"/>
        <v>6930</v>
      </c>
      <c r="R53" s="53">
        <f t="shared" si="28"/>
        <v>59400</v>
      </c>
      <c r="S53" s="51">
        <f t="shared" si="29"/>
        <v>46640</v>
      </c>
      <c r="T53" s="49">
        <f t="shared" si="30"/>
        <v>6160</v>
      </c>
      <c r="U53" s="52">
        <f t="shared" si="12"/>
        <v>52800</v>
      </c>
      <c r="V53" s="51">
        <f t="shared" si="31"/>
        <v>40810</v>
      </c>
      <c r="W53" s="49">
        <f t="shared" si="32"/>
        <v>5390</v>
      </c>
      <c r="X53" s="52">
        <f t="shared" si="15"/>
        <v>46200</v>
      </c>
      <c r="Y53" s="122">
        <f t="shared" si="33"/>
        <v>34980</v>
      </c>
      <c r="Z53" s="122">
        <f t="shared" si="34"/>
        <v>4620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310">
        <v>1</v>
      </c>
      <c r="E54" s="60">
        <f t="shared" si="0"/>
        <v>724</v>
      </c>
      <c r="F54" s="59">
        <v>0</v>
      </c>
      <c r="G54" s="60">
        <f t="shared" si="1"/>
        <v>0</v>
      </c>
      <c r="H54" s="57">
        <f t="shared" si="2"/>
        <v>724</v>
      </c>
      <c r="I54" s="106">
        <f t="shared" si="35"/>
        <v>70838</v>
      </c>
      <c r="J54" s="63">
        <f>IF((I54)+K54&gt;I149,I149-K54,(I54))</f>
        <v>58300</v>
      </c>
      <c r="K54" s="63">
        <f t="shared" si="24"/>
        <v>7700</v>
      </c>
      <c r="L54" s="148">
        <f t="shared" si="23"/>
        <v>66000</v>
      </c>
      <c r="M54" s="65">
        <f t="shared" si="36"/>
        <v>55385</v>
      </c>
      <c r="N54" s="63">
        <f t="shared" si="25"/>
        <v>7315</v>
      </c>
      <c r="O54" s="66">
        <f t="shared" si="21"/>
        <v>62700</v>
      </c>
      <c r="P54" s="63">
        <f t="shared" si="26"/>
        <v>52470</v>
      </c>
      <c r="Q54" s="63">
        <f t="shared" si="27"/>
        <v>6930</v>
      </c>
      <c r="R54" s="67">
        <f t="shared" si="28"/>
        <v>59400</v>
      </c>
      <c r="S54" s="65">
        <f t="shared" si="29"/>
        <v>46640</v>
      </c>
      <c r="T54" s="63">
        <f t="shared" si="30"/>
        <v>6160</v>
      </c>
      <c r="U54" s="66">
        <f t="shared" si="12"/>
        <v>52800</v>
      </c>
      <c r="V54" s="65">
        <f t="shared" si="31"/>
        <v>40810</v>
      </c>
      <c r="W54" s="63">
        <f t="shared" si="32"/>
        <v>5390</v>
      </c>
      <c r="X54" s="66">
        <f t="shared" si="15"/>
        <v>46200</v>
      </c>
      <c r="Y54" s="102">
        <f t="shared" si="33"/>
        <v>34980</v>
      </c>
      <c r="Z54" s="102">
        <f t="shared" si="34"/>
        <v>4620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310">
        <v>1</v>
      </c>
      <c r="E55" s="70">
        <f t="shared" si="0"/>
        <v>724</v>
      </c>
      <c r="F55" s="59">
        <v>0</v>
      </c>
      <c r="G55" s="70">
        <f t="shared" si="1"/>
        <v>0</v>
      </c>
      <c r="H55" s="68">
        <f t="shared" si="2"/>
        <v>724</v>
      </c>
      <c r="I55" s="107">
        <f t="shared" si="35"/>
        <v>70114</v>
      </c>
      <c r="J55" s="49">
        <f>IF((I55)+K55&gt;I149,I149-K55,(I55))</f>
        <v>58300</v>
      </c>
      <c r="K55" s="49">
        <f t="shared" si="24"/>
        <v>7700</v>
      </c>
      <c r="L55" s="145">
        <f t="shared" si="23"/>
        <v>66000</v>
      </c>
      <c r="M55" s="51">
        <f t="shared" si="36"/>
        <v>55385</v>
      </c>
      <c r="N55" s="49">
        <f t="shared" si="25"/>
        <v>7315</v>
      </c>
      <c r="O55" s="52">
        <f t="shared" si="21"/>
        <v>62700</v>
      </c>
      <c r="P55" s="73">
        <f t="shared" si="26"/>
        <v>52470</v>
      </c>
      <c r="Q55" s="49">
        <f t="shared" si="27"/>
        <v>6930</v>
      </c>
      <c r="R55" s="53">
        <f t="shared" si="28"/>
        <v>59400</v>
      </c>
      <c r="S55" s="51">
        <f t="shared" si="29"/>
        <v>46640</v>
      </c>
      <c r="T55" s="49">
        <f t="shared" si="30"/>
        <v>6160</v>
      </c>
      <c r="U55" s="52">
        <f t="shared" si="12"/>
        <v>52800</v>
      </c>
      <c r="V55" s="51">
        <f t="shared" si="31"/>
        <v>40810</v>
      </c>
      <c r="W55" s="49">
        <f t="shared" si="32"/>
        <v>5390</v>
      </c>
      <c r="X55" s="52">
        <f t="shared" si="15"/>
        <v>46200</v>
      </c>
      <c r="Y55" s="122">
        <f t="shared" si="33"/>
        <v>34980</v>
      </c>
      <c r="Z55" s="122">
        <f t="shared" si="34"/>
        <v>4620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310">
        <v>1</v>
      </c>
      <c r="E56" s="60">
        <f t="shared" si="0"/>
        <v>724</v>
      </c>
      <c r="F56" s="59">
        <v>0</v>
      </c>
      <c r="G56" s="60">
        <f t="shared" si="1"/>
        <v>0</v>
      </c>
      <c r="H56" s="57">
        <f t="shared" si="2"/>
        <v>724</v>
      </c>
      <c r="I56" s="106">
        <f t="shared" si="35"/>
        <v>69390</v>
      </c>
      <c r="J56" s="63">
        <f>IF((I56)+K56&gt;I149,I149-K56,(I56))</f>
        <v>58300</v>
      </c>
      <c r="K56" s="63">
        <f t="shared" si="24"/>
        <v>7700</v>
      </c>
      <c r="L56" s="148">
        <f t="shared" si="23"/>
        <v>66000</v>
      </c>
      <c r="M56" s="65">
        <f t="shared" si="36"/>
        <v>55385</v>
      </c>
      <c r="N56" s="63">
        <f t="shared" si="25"/>
        <v>7315</v>
      </c>
      <c r="O56" s="66">
        <f t="shared" si="21"/>
        <v>62700</v>
      </c>
      <c r="P56" s="63">
        <f t="shared" si="26"/>
        <v>52470</v>
      </c>
      <c r="Q56" s="63">
        <f t="shared" si="27"/>
        <v>6930</v>
      </c>
      <c r="R56" s="67">
        <f t="shared" si="28"/>
        <v>59400</v>
      </c>
      <c r="S56" s="65">
        <f t="shared" si="29"/>
        <v>46640</v>
      </c>
      <c r="T56" s="63">
        <f t="shared" si="30"/>
        <v>6160</v>
      </c>
      <c r="U56" s="66">
        <f t="shared" si="12"/>
        <v>52800</v>
      </c>
      <c r="V56" s="65">
        <f t="shared" si="31"/>
        <v>40810</v>
      </c>
      <c r="W56" s="63">
        <f t="shared" si="32"/>
        <v>5390</v>
      </c>
      <c r="X56" s="66">
        <f t="shared" si="15"/>
        <v>46200</v>
      </c>
      <c r="Y56" s="102">
        <f t="shared" si="33"/>
        <v>34980</v>
      </c>
      <c r="Z56" s="102">
        <f t="shared" si="34"/>
        <v>4620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310">
        <v>1</v>
      </c>
      <c r="E57" s="70">
        <f t="shared" si="0"/>
        <v>724</v>
      </c>
      <c r="F57" s="59">
        <v>0</v>
      </c>
      <c r="G57" s="70">
        <f t="shared" si="1"/>
        <v>0</v>
      </c>
      <c r="H57" s="68">
        <f t="shared" si="2"/>
        <v>724</v>
      </c>
      <c r="I57" s="107">
        <f t="shared" si="35"/>
        <v>68666</v>
      </c>
      <c r="J57" s="49">
        <f>IF((I57)+K57&gt;I149,I149-K57,(I57))</f>
        <v>58300</v>
      </c>
      <c r="K57" s="49">
        <f t="shared" si="24"/>
        <v>7700</v>
      </c>
      <c r="L57" s="145">
        <f t="shared" si="23"/>
        <v>66000</v>
      </c>
      <c r="M57" s="51">
        <f t="shared" si="36"/>
        <v>55385</v>
      </c>
      <c r="N57" s="49">
        <f t="shared" si="25"/>
        <v>7315</v>
      </c>
      <c r="O57" s="52">
        <f t="shared" si="21"/>
        <v>62700</v>
      </c>
      <c r="P57" s="73">
        <f t="shared" si="26"/>
        <v>52470</v>
      </c>
      <c r="Q57" s="49">
        <f t="shared" si="27"/>
        <v>6930</v>
      </c>
      <c r="R57" s="53">
        <f t="shared" si="28"/>
        <v>59400</v>
      </c>
      <c r="S57" s="51">
        <f t="shared" si="29"/>
        <v>46640</v>
      </c>
      <c r="T57" s="49">
        <f t="shared" si="30"/>
        <v>6160</v>
      </c>
      <c r="U57" s="52">
        <f t="shared" si="12"/>
        <v>52800</v>
      </c>
      <c r="V57" s="51">
        <f t="shared" si="31"/>
        <v>40810</v>
      </c>
      <c r="W57" s="49">
        <f t="shared" si="32"/>
        <v>5390</v>
      </c>
      <c r="X57" s="52">
        <f t="shared" si="15"/>
        <v>46200</v>
      </c>
      <c r="Y57" s="122">
        <f t="shared" si="33"/>
        <v>34980</v>
      </c>
      <c r="Z57" s="122">
        <f t="shared" si="34"/>
        <v>4620</v>
      </c>
      <c r="AA57" s="52">
        <f t="shared" si="18"/>
        <v>39600</v>
      </c>
    </row>
    <row r="58" spans="1:27" ht="13.5" customHeight="1">
      <c r="A58" s="118">
        <v>73</v>
      </c>
      <c r="B58" s="217">
        <v>41974</v>
      </c>
      <c r="C58" s="68">
        <v>724</v>
      </c>
      <c r="D58" s="310">
        <v>1</v>
      </c>
      <c r="E58" s="60">
        <f t="shared" si="0"/>
        <v>724</v>
      </c>
      <c r="F58" s="59">
        <v>0</v>
      </c>
      <c r="G58" s="60">
        <f t="shared" si="1"/>
        <v>0</v>
      </c>
      <c r="H58" s="57">
        <f t="shared" si="2"/>
        <v>724</v>
      </c>
      <c r="I58" s="106">
        <f t="shared" si="35"/>
        <v>67942</v>
      </c>
      <c r="J58" s="63">
        <f>IF((I58)+K58&gt;I149,I149-K58,(I58))</f>
        <v>58300</v>
      </c>
      <c r="K58" s="63">
        <f t="shared" si="24"/>
        <v>7700</v>
      </c>
      <c r="L58" s="148">
        <f t="shared" si="23"/>
        <v>66000</v>
      </c>
      <c r="M58" s="65">
        <f t="shared" si="36"/>
        <v>55385</v>
      </c>
      <c r="N58" s="63">
        <f t="shared" si="25"/>
        <v>7315</v>
      </c>
      <c r="O58" s="66">
        <f t="shared" si="21"/>
        <v>62700</v>
      </c>
      <c r="P58" s="63">
        <f t="shared" si="26"/>
        <v>52470</v>
      </c>
      <c r="Q58" s="63">
        <f t="shared" si="27"/>
        <v>6930</v>
      </c>
      <c r="R58" s="67">
        <f t="shared" si="28"/>
        <v>59400</v>
      </c>
      <c r="S58" s="65">
        <f t="shared" si="29"/>
        <v>46640</v>
      </c>
      <c r="T58" s="63">
        <f t="shared" si="30"/>
        <v>6160</v>
      </c>
      <c r="U58" s="66">
        <f t="shared" si="12"/>
        <v>52800</v>
      </c>
      <c r="V58" s="65">
        <f t="shared" si="31"/>
        <v>40810</v>
      </c>
      <c r="W58" s="63">
        <f t="shared" si="32"/>
        <v>5390</v>
      </c>
      <c r="X58" s="66">
        <f t="shared" si="15"/>
        <v>46200</v>
      </c>
      <c r="Y58" s="102">
        <f t="shared" si="33"/>
        <v>34980</v>
      </c>
      <c r="Z58" s="102">
        <f t="shared" si="34"/>
        <v>4620</v>
      </c>
      <c r="AA58" s="66">
        <f t="shared" si="18"/>
        <v>39600</v>
      </c>
    </row>
    <row r="59" spans="1:27" ht="13.5" customHeight="1">
      <c r="A59" s="118">
        <v>72</v>
      </c>
      <c r="B59" s="216">
        <v>42005</v>
      </c>
      <c r="C59" s="68">
        <v>788</v>
      </c>
      <c r="D59" s="310">
        <v>1</v>
      </c>
      <c r="E59" s="70">
        <f t="shared" si="0"/>
        <v>788</v>
      </c>
      <c r="F59" s="59">
        <v>0</v>
      </c>
      <c r="G59" s="70">
        <f t="shared" si="1"/>
        <v>0</v>
      </c>
      <c r="H59" s="68">
        <f t="shared" si="2"/>
        <v>788</v>
      </c>
      <c r="I59" s="107">
        <f t="shared" si="35"/>
        <v>67218</v>
      </c>
      <c r="J59" s="49">
        <f>IF((I59)+K59&gt;I149,I149-K59,(I59))</f>
        <v>58300</v>
      </c>
      <c r="K59" s="49">
        <f t="shared" si="24"/>
        <v>7700</v>
      </c>
      <c r="L59" s="145">
        <f t="shared" si="23"/>
        <v>66000</v>
      </c>
      <c r="M59" s="51">
        <f t="shared" si="36"/>
        <v>55385</v>
      </c>
      <c r="N59" s="49">
        <f t="shared" si="25"/>
        <v>7315</v>
      </c>
      <c r="O59" s="52">
        <f t="shared" si="21"/>
        <v>62700</v>
      </c>
      <c r="P59" s="73">
        <f t="shared" si="26"/>
        <v>52470</v>
      </c>
      <c r="Q59" s="49">
        <f t="shared" si="27"/>
        <v>6930</v>
      </c>
      <c r="R59" s="53">
        <f t="shared" si="28"/>
        <v>59400</v>
      </c>
      <c r="S59" s="51">
        <f t="shared" si="29"/>
        <v>46640</v>
      </c>
      <c r="T59" s="49">
        <f t="shared" si="30"/>
        <v>6160</v>
      </c>
      <c r="U59" s="52">
        <f t="shared" si="12"/>
        <v>52800</v>
      </c>
      <c r="V59" s="51">
        <f t="shared" si="31"/>
        <v>40810</v>
      </c>
      <c r="W59" s="49">
        <f t="shared" si="32"/>
        <v>5390</v>
      </c>
      <c r="X59" s="52">
        <f t="shared" si="15"/>
        <v>46200</v>
      </c>
      <c r="Y59" s="122">
        <f t="shared" si="33"/>
        <v>34980</v>
      </c>
      <c r="Z59" s="122">
        <f t="shared" si="34"/>
        <v>4620</v>
      </c>
      <c r="AA59" s="52">
        <f t="shared" si="18"/>
        <v>39600</v>
      </c>
    </row>
    <row r="60" spans="1:27" ht="13.5" customHeight="1">
      <c r="A60" s="118">
        <v>71</v>
      </c>
      <c r="B60" s="217">
        <v>42036</v>
      </c>
      <c r="C60" s="68">
        <v>788</v>
      </c>
      <c r="D60" s="310">
        <v>1</v>
      </c>
      <c r="E60" s="60">
        <f t="shared" si="0"/>
        <v>788</v>
      </c>
      <c r="F60" s="59">
        <v>0</v>
      </c>
      <c r="G60" s="60">
        <f t="shared" si="1"/>
        <v>0</v>
      </c>
      <c r="H60" s="57">
        <f t="shared" si="2"/>
        <v>788</v>
      </c>
      <c r="I60" s="106">
        <f t="shared" si="35"/>
        <v>66430</v>
      </c>
      <c r="J60" s="63">
        <f>IF((I60)+K60&gt;I149,I149-K60,(I60))</f>
        <v>58300</v>
      </c>
      <c r="K60" s="63">
        <f t="shared" si="24"/>
        <v>7700</v>
      </c>
      <c r="L60" s="148">
        <f t="shared" si="23"/>
        <v>66000</v>
      </c>
      <c r="M60" s="65">
        <f t="shared" si="36"/>
        <v>55385</v>
      </c>
      <c r="N60" s="63">
        <f t="shared" si="25"/>
        <v>7315</v>
      </c>
      <c r="O60" s="66">
        <f t="shared" si="21"/>
        <v>62700</v>
      </c>
      <c r="P60" s="63">
        <f t="shared" si="26"/>
        <v>52470</v>
      </c>
      <c r="Q60" s="63">
        <f t="shared" si="27"/>
        <v>6930</v>
      </c>
      <c r="R60" s="67">
        <f t="shared" si="28"/>
        <v>59400</v>
      </c>
      <c r="S60" s="65">
        <f t="shared" si="29"/>
        <v>46640</v>
      </c>
      <c r="T60" s="63">
        <f t="shared" si="30"/>
        <v>6160</v>
      </c>
      <c r="U60" s="66">
        <f t="shared" si="12"/>
        <v>52800</v>
      </c>
      <c r="V60" s="65">
        <f t="shared" si="31"/>
        <v>40810</v>
      </c>
      <c r="W60" s="63">
        <f t="shared" si="32"/>
        <v>5390</v>
      </c>
      <c r="X60" s="66">
        <f t="shared" si="15"/>
        <v>46200</v>
      </c>
      <c r="Y60" s="102">
        <f t="shared" si="33"/>
        <v>34980</v>
      </c>
      <c r="Z60" s="102">
        <f t="shared" si="34"/>
        <v>4620</v>
      </c>
      <c r="AA60" s="66">
        <f t="shared" si="18"/>
        <v>39600</v>
      </c>
    </row>
    <row r="61" spans="1:27" ht="13.5" customHeight="1">
      <c r="A61" s="118">
        <v>70</v>
      </c>
      <c r="B61" s="216">
        <v>42064</v>
      </c>
      <c r="C61" s="68">
        <v>788</v>
      </c>
      <c r="D61" s="310">
        <v>1</v>
      </c>
      <c r="E61" s="70">
        <f t="shared" si="0"/>
        <v>788</v>
      </c>
      <c r="F61" s="59">
        <v>0</v>
      </c>
      <c r="G61" s="70">
        <f t="shared" si="1"/>
        <v>0</v>
      </c>
      <c r="H61" s="68">
        <f t="shared" si="2"/>
        <v>788</v>
      </c>
      <c r="I61" s="107">
        <f t="shared" si="35"/>
        <v>65642</v>
      </c>
      <c r="J61" s="49">
        <f>IF((I61)+K61&gt;I149,I149-K61,(I61))</f>
        <v>58300</v>
      </c>
      <c r="K61" s="49">
        <f t="shared" si="24"/>
        <v>7700</v>
      </c>
      <c r="L61" s="145">
        <f t="shared" si="23"/>
        <v>66000</v>
      </c>
      <c r="M61" s="51">
        <f t="shared" si="36"/>
        <v>55385</v>
      </c>
      <c r="N61" s="49">
        <f t="shared" si="25"/>
        <v>7315</v>
      </c>
      <c r="O61" s="52">
        <f t="shared" si="21"/>
        <v>62700</v>
      </c>
      <c r="P61" s="73">
        <f t="shared" si="26"/>
        <v>52470</v>
      </c>
      <c r="Q61" s="49">
        <f t="shared" si="27"/>
        <v>6930</v>
      </c>
      <c r="R61" s="53">
        <f t="shared" si="28"/>
        <v>59400</v>
      </c>
      <c r="S61" s="51">
        <f t="shared" si="29"/>
        <v>46640</v>
      </c>
      <c r="T61" s="49">
        <f t="shared" si="30"/>
        <v>6160</v>
      </c>
      <c r="U61" s="52">
        <f t="shared" si="12"/>
        <v>52800</v>
      </c>
      <c r="V61" s="51">
        <f t="shared" si="31"/>
        <v>40810</v>
      </c>
      <c r="W61" s="49">
        <f t="shared" si="32"/>
        <v>5390</v>
      </c>
      <c r="X61" s="52">
        <f t="shared" si="15"/>
        <v>46200</v>
      </c>
      <c r="Y61" s="122">
        <f t="shared" si="33"/>
        <v>34980</v>
      </c>
      <c r="Z61" s="122">
        <f t="shared" si="34"/>
        <v>4620</v>
      </c>
      <c r="AA61" s="52">
        <f t="shared" si="18"/>
        <v>39600</v>
      </c>
    </row>
    <row r="62" spans="1:27" ht="13.5" customHeight="1">
      <c r="A62" s="118">
        <v>69</v>
      </c>
      <c r="B62" s="217">
        <v>42095</v>
      </c>
      <c r="C62" s="68">
        <v>788</v>
      </c>
      <c r="D62" s="310">
        <v>1</v>
      </c>
      <c r="E62" s="60">
        <f t="shared" si="0"/>
        <v>788</v>
      </c>
      <c r="F62" s="59">
        <v>0</v>
      </c>
      <c r="G62" s="60">
        <f t="shared" si="1"/>
        <v>0</v>
      </c>
      <c r="H62" s="57">
        <f t="shared" si="2"/>
        <v>788</v>
      </c>
      <c r="I62" s="106">
        <f t="shared" si="35"/>
        <v>64854</v>
      </c>
      <c r="J62" s="63">
        <f>IF((I62)+K62&gt;I149,I149-K62,(I62))</f>
        <v>58300</v>
      </c>
      <c r="K62" s="63">
        <f t="shared" si="24"/>
        <v>7700</v>
      </c>
      <c r="L62" s="148">
        <f t="shared" si="23"/>
        <v>66000</v>
      </c>
      <c r="M62" s="65">
        <f t="shared" si="36"/>
        <v>55385</v>
      </c>
      <c r="N62" s="63">
        <f t="shared" si="25"/>
        <v>7315</v>
      </c>
      <c r="O62" s="66">
        <f t="shared" si="21"/>
        <v>62700</v>
      </c>
      <c r="P62" s="63">
        <f t="shared" si="26"/>
        <v>52470</v>
      </c>
      <c r="Q62" s="63">
        <f t="shared" si="27"/>
        <v>6930</v>
      </c>
      <c r="R62" s="67">
        <f t="shared" si="28"/>
        <v>59400</v>
      </c>
      <c r="S62" s="65">
        <f t="shared" si="29"/>
        <v>46640</v>
      </c>
      <c r="T62" s="63">
        <f t="shared" si="30"/>
        <v>6160</v>
      </c>
      <c r="U62" s="66">
        <f t="shared" si="12"/>
        <v>52800</v>
      </c>
      <c r="V62" s="65">
        <f t="shared" si="31"/>
        <v>40810</v>
      </c>
      <c r="W62" s="63">
        <f t="shared" si="32"/>
        <v>5390</v>
      </c>
      <c r="X62" s="66">
        <f t="shared" si="15"/>
        <v>46200</v>
      </c>
      <c r="Y62" s="102">
        <f t="shared" si="33"/>
        <v>34980</v>
      </c>
      <c r="Z62" s="102">
        <f t="shared" si="34"/>
        <v>4620</v>
      </c>
      <c r="AA62" s="66">
        <f t="shared" si="18"/>
        <v>39600</v>
      </c>
    </row>
    <row r="63" spans="1:27" ht="13.5" customHeight="1">
      <c r="A63" s="118">
        <v>68</v>
      </c>
      <c r="B63" s="216">
        <v>42125</v>
      </c>
      <c r="C63" s="68">
        <v>788</v>
      </c>
      <c r="D63" s="310">
        <v>1</v>
      </c>
      <c r="E63" s="70">
        <f t="shared" si="0"/>
        <v>788</v>
      </c>
      <c r="F63" s="59">
        <v>0</v>
      </c>
      <c r="G63" s="70">
        <f t="shared" si="1"/>
        <v>0</v>
      </c>
      <c r="H63" s="68">
        <f t="shared" si="2"/>
        <v>788</v>
      </c>
      <c r="I63" s="107">
        <f t="shared" si="35"/>
        <v>64066</v>
      </c>
      <c r="J63" s="49">
        <f>IF((I63)+K63&gt;I149,I149-K63,(I63))</f>
        <v>58300</v>
      </c>
      <c r="K63" s="49">
        <f t="shared" si="24"/>
        <v>7700</v>
      </c>
      <c r="L63" s="145">
        <f t="shared" si="23"/>
        <v>66000</v>
      </c>
      <c r="M63" s="51">
        <f t="shared" si="36"/>
        <v>55385</v>
      </c>
      <c r="N63" s="49">
        <f t="shared" si="25"/>
        <v>7315</v>
      </c>
      <c r="O63" s="52">
        <f t="shared" si="21"/>
        <v>62700</v>
      </c>
      <c r="P63" s="73">
        <f t="shared" si="26"/>
        <v>52470</v>
      </c>
      <c r="Q63" s="49">
        <f t="shared" si="27"/>
        <v>6930</v>
      </c>
      <c r="R63" s="53">
        <f t="shared" si="28"/>
        <v>59400</v>
      </c>
      <c r="S63" s="51">
        <f t="shared" si="29"/>
        <v>46640</v>
      </c>
      <c r="T63" s="49">
        <f t="shared" si="30"/>
        <v>6160</v>
      </c>
      <c r="U63" s="52">
        <f t="shared" si="12"/>
        <v>52800</v>
      </c>
      <c r="V63" s="51">
        <f t="shared" si="31"/>
        <v>40810</v>
      </c>
      <c r="W63" s="49">
        <f t="shared" si="32"/>
        <v>5390</v>
      </c>
      <c r="X63" s="52">
        <f t="shared" si="15"/>
        <v>46200</v>
      </c>
      <c r="Y63" s="122">
        <f t="shared" si="33"/>
        <v>34980</v>
      </c>
      <c r="Z63" s="122">
        <f t="shared" si="34"/>
        <v>4620</v>
      </c>
      <c r="AA63" s="52">
        <f t="shared" si="18"/>
        <v>39600</v>
      </c>
    </row>
    <row r="64" spans="1:27" ht="13.5" customHeight="1">
      <c r="A64" s="118">
        <v>67</v>
      </c>
      <c r="B64" s="216">
        <v>42156</v>
      </c>
      <c r="C64" s="68">
        <v>788</v>
      </c>
      <c r="D64" s="310">
        <v>1</v>
      </c>
      <c r="E64" s="60">
        <f t="shared" si="0"/>
        <v>788</v>
      </c>
      <c r="F64" s="59">
        <v>0</v>
      </c>
      <c r="G64" s="60">
        <f t="shared" si="1"/>
        <v>0</v>
      </c>
      <c r="H64" s="57">
        <f t="shared" si="2"/>
        <v>788</v>
      </c>
      <c r="I64" s="106">
        <f t="shared" si="35"/>
        <v>63278</v>
      </c>
      <c r="J64" s="63">
        <f>IF((I64)+K64&gt;I149,I149-K64,(I64))</f>
        <v>58300</v>
      </c>
      <c r="K64" s="63">
        <f t="shared" si="24"/>
        <v>7700</v>
      </c>
      <c r="L64" s="148">
        <f t="shared" si="23"/>
        <v>66000</v>
      </c>
      <c r="M64" s="65">
        <f t="shared" si="36"/>
        <v>55385</v>
      </c>
      <c r="N64" s="63">
        <f t="shared" si="25"/>
        <v>7315</v>
      </c>
      <c r="O64" s="66">
        <f t="shared" si="21"/>
        <v>62700</v>
      </c>
      <c r="P64" s="63">
        <f t="shared" si="26"/>
        <v>52470</v>
      </c>
      <c r="Q64" s="63">
        <f t="shared" si="27"/>
        <v>6930</v>
      </c>
      <c r="R64" s="67">
        <f t="shared" si="28"/>
        <v>59400</v>
      </c>
      <c r="S64" s="65">
        <f t="shared" si="29"/>
        <v>46640</v>
      </c>
      <c r="T64" s="63">
        <f t="shared" si="30"/>
        <v>6160</v>
      </c>
      <c r="U64" s="66">
        <f t="shared" si="12"/>
        <v>52800</v>
      </c>
      <c r="V64" s="65">
        <f t="shared" si="31"/>
        <v>40810</v>
      </c>
      <c r="W64" s="63">
        <f t="shared" si="32"/>
        <v>5390</v>
      </c>
      <c r="X64" s="66">
        <f t="shared" si="15"/>
        <v>46200</v>
      </c>
      <c r="Y64" s="102">
        <f t="shared" si="33"/>
        <v>34980</v>
      </c>
      <c r="Z64" s="102">
        <f t="shared" si="34"/>
        <v>4620</v>
      </c>
      <c r="AA64" s="66">
        <f t="shared" si="18"/>
        <v>39600</v>
      </c>
    </row>
    <row r="65" spans="1:27" ht="13.5" customHeight="1">
      <c r="A65" s="118">
        <v>66</v>
      </c>
      <c r="B65" s="217">
        <v>42186</v>
      </c>
      <c r="C65" s="68">
        <v>788</v>
      </c>
      <c r="D65" s="310">
        <v>1</v>
      </c>
      <c r="E65" s="70">
        <f t="shared" si="0"/>
        <v>788</v>
      </c>
      <c r="F65" s="59">
        <v>0</v>
      </c>
      <c r="G65" s="70">
        <f t="shared" si="1"/>
        <v>0</v>
      </c>
      <c r="H65" s="68">
        <f t="shared" si="2"/>
        <v>788</v>
      </c>
      <c r="I65" s="107">
        <f t="shared" si="35"/>
        <v>62490</v>
      </c>
      <c r="J65" s="49">
        <f>IF((I65)+K65&gt;I149,I149-K65,(I65))</f>
        <v>58300</v>
      </c>
      <c r="K65" s="49">
        <f t="shared" si="24"/>
        <v>7700</v>
      </c>
      <c r="L65" s="145">
        <f t="shared" si="23"/>
        <v>66000</v>
      </c>
      <c r="M65" s="51">
        <f t="shared" si="36"/>
        <v>55385</v>
      </c>
      <c r="N65" s="49">
        <f t="shared" si="25"/>
        <v>7315</v>
      </c>
      <c r="O65" s="52">
        <f t="shared" si="21"/>
        <v>62700</v>
      </c>
      <c r="P65" s="73">
        <f t="shared" si="26"/>
        <v>52470</v>
      </c>
      <c r="Q65" s="49">
        <f t="shared" si="27"/>
        <v>6930</v>
      </c>
      <c r="R65" s="53">
        <f t="shared" si="28"/>
        <v>59400</v>
      </c>
      <c r="S65" s="51">
        <f t="shared" si="29"/>
        <v>46640</v>
      </c>
      <c r="T65" s="49">
        <f t="shared" si="30"/>
        <v>6160</v>
      </c>
      <c r="U65" s="52">
        <f t="shared" si="12"/>
        <v>52800</v>
      </c>
      <c r="V65" s="51">
        <f t="shared" si="31"/>
        <v>40810</v>
      </c>
      <c r="W65" s="49">
        <f t="shared" si="32"/>
        <v>5390</v>
      </c>
      <c r="X65" s="52">
        <f t="shared" si="15"/>
        <v>46200</v>
      </c>
      <c r="Y65" s="122">
        <f t="shared" si="33"/>
        <v>34980</v>
      </c>
      <c r="Z65" s="122">
        <f t="shared" si="34"/>
        <v>4620</v>
      </c>
      <c r="AA65" s="52">
        <f t="shared" si="18"/>
        <v>39600</v>
      </c>
    </row>
    <row r="66" spans="1:27" ht="13.5" customHeight="1">
      <c r="A66" s="118">
        <v>65</v>
      </c>
      <c r="B66" s="216">
        <v>42217</v>
      </c>
      <c r="C66" s="68">
        <v>788</v>
      </c>
      <c r="D66" s="310">
        <v>1</v>
      </c>
      <c r="E66" s="60">
        <f t="shared" si="0"/>
        <v>788</v>
      </c>
      <c r="F66" s="59">
        <v>0</v>
      </c>
      <c r="G66" s="60">
        <f t="shared" si="1"/>
        <v>0</v>
      </c>
      <c r="H66" s="57">
        <f t="shared" si="2"/>
        <v>788</v>
      </c>
      <c r="I66" s="106">
        <f t="shared" si="35"/>
        <v>61702</v>
      </c>
      <c r="J66" s="63">
        <f>IF((I66)+K66&gt;I149,I149-K66,(I66))</f>
        <v>58300</v>
      </c>
      <c r="K66" s="63">
        <f t="shared" si="24"/>
        <v>7700</v>
      </c>
      <c r="L66" s="148">
        <f t="shared" si="23"/>
        <v>66000</v>
      </c>
      <c r="M66" s="65">
        <f t="shared" si="36"/>
        <v>55385</v>
      </c>
      <c r="N66" s="63">
        <f t="shared" si="25"/>
        <v>7315</v>
      </c>
      <c r="O66" s="66">
        <f t="shared" si="21"/>
        <v>62700</v>
      </c>
      <c r="P66" s="63">
        <f t="shared" si="26"/>
        <v>52470</v>
      </c>
      <c r="Q66" s="63">
        <f t="shared" si="27"/>
        <v>6930</v>
      </c>
      <c r="R66" s="67">
        <f t="shared" si="28"/>
        <v>59400</v>
      </c>
      <c r="S66" s="65">
        <f t="shared" si="29"/>
        <v>46640</v>
      </c>
      <c r="T66" s="63">
        <f t="shared" si="30"/>
        <v>6160</v>
      </c>
      <c r="U66" s="66">
        <f t="shared" si="12"/>
        <v>52800</v>
      </c>
      <c r="V66" s="65">
        <f t="shared" si="31"/>
        <v>40810</v>
      </c>
      <c r="W66" s="63">
        <f t="shared" si="32"/>
        <v>5390</v>
      </c>
      <c r="X66" s="66">
        <f t="shared" si="15"/>
        <v>46200</v>
      </c>
      <c r="Y66" s="102">
        <f t="shared" si="33"/>
        <v>34980</v>
      </c>
      <c r="Z66" s="102">
        <f t="shared" si="34"/>
        <v>4620</v>
      </c>
      <c r="AA66" s="66">
        <f t="shared" si="18"/>
        <v>39600</v>
      </c>
    </row>
    <row r="67" spans="1:27" ht="13.5" customHeight="1">
      <c r="A67" s="118">
        <v>64</v>
      </c>
      <c r="B67" s="217">
        <v>42248</v>
      </c>
      <c r="C67" s="68">
        <v>788</v>
      </c>
      <c r="D67" s="310">
        <v>1</v>
      </c>
      <c r="E67" s="70">
        <f t="shared" si="0"/>
        <v>788</v>
      </c>
      <c r="F67" s="59">
        <v>0</v>
      </c>
      <c r="G67" s="70">
        <f t="shared" si="1"/>
        <v>0</v>
      </c>
      <c r="H67" s="68">
        <f t="shared" si="2"/>
        <v>788</v>
      </c>
      <c r="I67" s="107">
        <f t="shared" si="35"/>
        <v>60914</v>
      </c>
      <c r="J67" s="49">
        <f>IF((I67)+K67&gt;I149,I149-K67,(I67))</f>
        <v>58300</v>
      </c>
      <c r="K67" s="49">
        <f t="shared" si="24"/>
        <v>7700</v>
      </c>
      <c r="L67" s="145">
        <f t="shared" si="23"/>
        <v>66000</v>
      </c>
      <c r="M67" s="51">
        <f t="shared" si="36"/>
        <v>55385</v>
      </c>
      <c r="N67" s="49">
        <f t="shared" si="25"/>
        <v>7315</v>
      </c>
      <c r="O67" s="52">
        <f t="shared" si="21"/>
        <v>62700</v>
      </c>
      <c r="P67" s="73">
        <f t="shared" si="26"/>
        <v>52470</v>
      </c>
      <c r="Q67" s="49">
        <f t="shared" si="27"/>
        <v>6930</v>
      </c>
      <c r="R67" s="53">
        <f t="shared" si="28"/>
        <v>59400</v>
      </c>
      <c r="S67" s="51">
        <f t="shared" si="29"/>
        <v>46640</v>
      </c>
      <c r="T67" s="49">
        <f t="shared" si="30"/>
        <v>6160</v>
      </c>
      <c r="U67" s="52">
        <f t="shared" si="12"/>
        <v>52800</v>
      </c>
      <c r="V67" s="51">
        <f t="shared" si="31"/>
        <v>40810</v>
      </c>
      <c r="W67" s="49">
        <f t="shared" si="32"/>
        <v>5390</v>
      </c>
      <c r="X67" s="52">
        <f t="shared" si="15"/>
        <v>46200</v>
      </c>
      <c r="Y67" s="122">
        <f t="shared" si="33"/>
        <v>34980</v>
      </c>
      <c r="Z67" s="122">
        <f t="shared" si="34"/>
        <v>4620</v>
      </c>
      <c r="AA67" s="52">
        <f t="shared" si="18"/>
        <v>39600</v>
      </c>
    </row>
    <row r="68" spans="1:27" ht="13.5" customHeight="1">
      <c r="A68" s="118">
        <v>63</v>
      </c>
      <c r="B68" s="216">
        <v>42278</v>
      </c>
      <c r="C68" s="68">
        <v>788</v>
      </c>
      <c r="D68" s="310">
        <v>1</v>
      </c>
      <c r="E68" s="60">
        <f t="shared" si="0"/>
        <v>788</v>
      </c>
      <c r="F68" s="59">
        <v>0</v>
      </c>
      <c r="G68" s="60">
        <f t="shared" si="1"/>
        <v>0</v>
      </c>
      <c r="H68" s="57">
        <f t="shared" si="2"/>
        <v>788</v>
      </c>
      <c r="I68" s="106">
        <f t="shared" si="35"/>
        <v>60126</v>
      </c>
      <c r="J68" s="63">
        <f>IF((I68)+K68&gt;I149,I149-K68,(I68))</f>
        <v>58300</v>
      </c>
      <c r="K68" s="63">
        <f t="shared" si="24"/>
        <v>7700</v>
      </c>
      <c r="L68" s="148">
        <f t="shared" si="23"/>
        <v>66000</v>
      </c>
      <c r="M68" s="65">
        <f t="shared" si="36"/>
        <v>55385</v>
      </c>
      <c r="N68" s="63">
        <f t="shared" si="25"/>
        <v>7315</v>
      </c>
      <c r="O68" s="66">
        <f t="shared" si="21"/>
        <v>62700</v>
      </c>
      <c r="P68" s="63">
        <f t="shared" si="26"/>
        <v>52470</v>
      </c>
      <c r="Q68" s="63">
        <f t="shared" si="27"/>
        <v>6930</v>
      </c>
      <c r="R68" s="67">
        <f t="shared" si="28"/>
        <v>59400</v>
      </c>
      <c r="S68" s="65">
        <f t="shared" si="29"/>
        <v>46640</v>
      </c>
      <c r="T68" s="63">
        <f t="shared" si="30"/>
        <v>6160</v>
      </c>
      <c r="U68" s="66">
        <f t="shared" si="12"/>
        <v>52800</v>
      </c>
      <c r="V68" s="65">
        <f t="shared" si="31"/>
        <v>40810</v>
      </c>
      <c r="W68" s="63">
        <f t="shared" si="32"/>
        <v>5390</v>
      </c>
      <c r="X68" s="66">
        <f t="shared" si="15"/>
        <v>46200</v>
      </c>
      <c r="Y68" s="102">
        <f t="shared" si="33"/>
        <v>34980</v>
      </c>
      <c r="Z68" s="102">
        <f t="shared" si="34"/>
        <v>4620</v>
      </c>
      <c r="AA68" s="66">
        <f t="shared" si="18"/>
        <v>39600</v>
      </c>
    </row>
    <row r="69" spans="1:27" ht="13.5" customHeight="1">
      <c r="A69" s="118">
        <v>62</v>
      </c>
      <c r="B69" s="217">
        <v>42309</v>
      </c>
      <c r="C69" s="68">
        <v>788</v>
      </c>
      <c r="D69" s="310">
        <v>1</v>
      </c>
      <c r="E69" s="70">
        <f t="shared" si="0"/>
        <v>788</v>
      </c>
      <c r="F69" s="59">
        <v>0</v>
      </c>
      <c r="G69" s="70">
        <f t="shared" si="1"/>
        <v>0</v>
      </c>
      <c r="H69" s="68">
        <f t="shared" si="2"/>
        <v>788</v>
      </c>
      <c r="I69" s="107">
        <f t="shared" si="35"/>
        <v>59338</v>
      </c>
      <c r="J69" s="49">
        <f>IF((I69)+K69&gt;I149,I149-K69,(I69))</f>
        <v>58300</v>
      </c>
      <c r="K69" s="49">
        <f t="shared" si="24"/>
        <v>7700</v>
      </c>
      <c r="L69" s="145">
        <f t="shared" si="23"/>
        <v>66000</v>
      </c>
      <c r="M69" s="51">
        <f t="shared" si="36"/>
        <v>55385</v>
      </c>
      <c r="N69" s="49">
        <f t="shared" si="25"/>
        <v>7315</v>
      </c>
      <c r="O69" s="52">
        <f t="shared" si="21"/>
        <v>62700</v>
      </c>
      <c r="P69" s="73">
        <f t="shared" si="26"/>
        <v>52470</v>
      </c>
      <c r="Q69" s="49">
        <f t="shared" si="27"/>
        <v>6930</v>
      </c>
      <c r="R69" s="53">
        <f t="shared" si="28"/>
        <v>59400</v>
      </c>
      <c r="S69" s="51">
        <f t="shared" si="29"/>
        <v>46640</v>
      </c>
      <c r="T69" s="49">
        <f t="shared" si="30"/>
        <v>6160</v>
      </c>
      <c r="U69" s="52">
        <f t="shared" si="12"/>
        <v>52800</v>
      </c>
      <c r="V69" s="51">
        <f t="shared" si="31"/>
        <v>40810</v>
      </c>
      <c r="W69" s="49">
        <f t="shared" si="32"/>
        <v>5390</v>
      </c>
      <c r="X69" s="52">
        <f t="shared" si="15"/>
        <v>46200</v>
      </c>
      <c r="Y69" s="122">
        <f t="shared" si="33"/>
        <v>34980</v>
      </c>
      <c r="Z69" s="122">
        <f t="shared" si="34"/>
        <v>4620</v>
      </c>
      <c r="AA69" s="52">
        <f t="shared" si="18"/>
        <v>39600</v>
      </c>
    </row>
    <row r="70" spans="1:27" ht="13.5" customHeight="1">
      <c r="A70" s="118">
        <v>61</v>
      </c>
      <c r="B70" s="216">
        <v>42339</v>
      </c>
      <c r="C70" s="68">
        <v>788</v>
      </c>
      <c r="D70" s="310">
        <v>1</v>
      </c>
      <c r="E70" s="60">
        <f t="shared" si="0"/>
        <v>788</v>
      </c>
      <c r="F70" s="59">
        <v>0</v>
      </c>
      <c r="G70" s="60">
        <f t="shared" si="1"/>
        <v>0</v>
      </c>
      <c r="H70" s="57">
        <f t="shared" si="2"/>
        <v>788</v>
      </c>
      <c r="I70" s="106">
        <f t="shared" si="35"/>
        <v>58550</v>
      </c>
      <c r="J70" s="63">
        <f>IF((I70)+K70&gt;I149,I149-K70,(I70))</f>
        <v>58300</v>
      </c>
      <c r="K70" s="63">
        <f t="shared" si="24"/>
        <v>7700</v>
      </c>
      <c r="L70" s="148">
        <f t="shared" ref="L70:L117" si="37">J70+K70</f>
        <v>66000</v>
      </c>
      <c r="M70" s="65">
        <f t="shared" si="36"/>
        <v>55385</v>
      </c>
      <c r="N70" s="63">
        <f t="shared" si="25"/>
        <v>7315</v>
      </c>
      <c r="O70" s="66">
        <f t="shared" si="21"/>
        <v>62700</v>
      </c>
      <c r="P70" s="63">
        <f t="shared" si="26"/>
        <v>52470</v>
      </c>
      <c r="Q70" s="63">
        <f t="shared" si="27"/>
        <v>6930</v>
      </c>
      <c r="R70" s="67">
        <f t="shared" si="28"/>
        <v>59400</v>
      </c>
      <c r="S70" s="65">
        <f t="shared" si="29"/>
        <v>46640</v>
      </c>
      <c r="T70" s="63">
        <f t="shared" si="30"/>
        <v>6160</v>
      </c>
      <c r="U70" s="66">
        <f t="shared" si="12"/>
        <v>52800</v>
      </c>
      <c r="V70" s="65">
        <f t="shared" si="31"/>
        <v>40810</v>
      </c>
      <c r="W70" s="63">
        <f t="shared" si="32"/>
        <v>5390</v>
      </c>
      <c r="X70" s="66">
        <f t="shared" ref="X70:X117" si="38">V70+W70</f>
        <v>46200</v>
      </c>
      <c r="Y70" s="102">
        <f t="shared" si="33"/>
        <v>34980</v>
      </c>
      <c r="Z70" s="102">
        <f t="shared" si="34"/>
        <v>4620</v>
      </c>
      <c r="AA70" s="66">
        <f t="shared" si="18"/>
        <v>39600</v>
      </c>
    </row>
    <row r="71" spans="1:27" ht="13.5" customHeight="1">
      <c r="A71" s="118">
        <v>60</v>
      </c>
      <c r="B71" s="217">
        <v>42370</v>
      </c>
      <c r="C71" s="68">
        <v>880</v>
      </c>
      <c r="D71" s="310">
        <v>1</v>
      </c>
      <c r="E71" s="70">
        <f t="shared" si="0"/>
        <v>880</v>
      </c>
      <c r="F71" s="59">
        <v>0</v>
      </c>
      <c r="G71" s="70">
        <f t="shared" si="1"/>
        <v>0</v>
      </c>
      <c r="H71" s="68">
        <f t="shared" si="2"/>
        <v>880</v>
      </c>
      <c r="I71" s="107">
        <f t="shared" si="35"/>
        <v>57762</v>
      </c>
      <c r="J71" s="49">
        <f>IF((I71)+K71&gt;I149,I149-K71,(I71))</f>
        <v>57762</v>
      </c>
      <c r="K71" s="49">
        <f t="shared" si="24"/>
        <v>7700</v>
      </c>
      <c r="L71" s="145">
        <f t="shared" si="37"/>
        <v>65462</v>
      </c>
      <c r="M71" s="51">
        <f t="shared" si="36"/>
        <v>54873.899999999994</v>
      </c>
      <c r="N71" s="49">
        <f t="shared" si="25"/>
        <v>7315</v>
      </c>
      <c r="O71" s="52">
        <f t="shared" si="21"/>
        <v>62188.899999999994</v>
      </c>
      <c r="P71" s="73">
        <f t="shared" si="26"/>
        <v>51985.8</v>
      </c>
      <c r="Q71" s="49">
        <f t="shared" si="27"/>
        <v>6930</v>
      </c>
      <c r="R71" s="53">
        <f t="shared" si="28"/>
        <v>58915.8</v>
      </c>
      <c r="S71" s="51">
        <f t="shared" si="29"/>
        <v>46209.600000000006</v>
      </c>
      <c r="T71" s="49">
        <f t="shared" si="30"/>
        <v>6160</v>
      </c>
      <c r="U71" s="52">
        <f t="shared" si="12"/>
        <v>52369.600000000006</v>
      </c>
      <c r="V71" s="51">
        <f t="shared" si="31"/>
        <v>40433.399999999994</v>
      </c>
      <c r="W71" s="49">
        <f t="shared" si="32"/>
        <v>5390</v>
      </c>
      <c r="X71" s="52">
        <f t="shared" si="38"/>
        <v>45823.399999999994</v>
      </c>
      <c r="Y71" s="122">
        <f t="shared" si="33"/>
        <v>34657.199999999997</v>
      </c>
      <c r="Z71" s="122">
        <f t="shared" si="34"/>
        <v>4620</v>
      </c>
      <c r="AA71" s="52">
        <f t="shared" si="18"/>
        <v>39277.199999999997</v>
      </c>
    </row>
    <row r="72" spans="1:27" ht="13.5" customHeight="1">
      <c r="A72" s="118">
        <v>59</v>
      </c>
      <c r="B72" s="216">
        <v>42401</v>
      </c>
      <c r="C72" s="68">
        <v>880</v>
      </c>
      <c r="D72" s="310">
        <v>1</v>
      </c>
      <c r="E72" s="60">
        <f t="shared" si="0"/>
        <v>880</v>
      </c>
      <c r="F72" s="59">
        <v>0</v>
      </c>
      <c r="G72" s="60">
        <f t="shared" si="1"/>
        <v>0</v>
      </c>
      <c r="H72" s="57">
        <f t="shared" si="2"/>
        <v>880</v>
      </c>
      <c r="I72" s="106">
        <f t="shared" si="35"/>
        <v>56882</v>
      </c>
      <c r="J72" s="63">
        <f>IF((I72)+K72&gt;I149,I149-K72,(I72))</f>
        <v>56882</v>
      </c>
      <c r="K72" s="63">
        <f t="shared" si="24"/>
        <v>7700</v>
      </c>
      <c r="L72" s="148">
        <f t="shared" si="37"/>
        <v>64582</v>
      </c>
      <c r="M72" s="65">
        <f t="shared" si="36"/>
        <v>54037.899999999994</v>
      </c>
      <c r="N72" s="63">
        <f t="shared" si="25"/>
        <v>7315</v>
      </c>
      <c r="O72" s="66">
        <f t="shared" si="21"/>
        <v>61352.899999999994</v>
      </c>
      <c r="P72" s="63">
        <f t="shared" si="26"/>
        <v>51193.8</v>
      </c>
      <c r="Q72" s="63">
        <f t="shared" si="27"/>
        <v>6930</v>
      </c>
      <c r="R72" s="67">
        <f t="shared" si="28"/>
        <v>58123.8</v>
      </c>
      <c r="S72" s="65">
        <f t="shared" si="29"/>
        <v>45505.600000000006</v>
      </c>
      <c r="T72" s="63">
        <f t="shared" si="30"/>
        <v>6160</v>
      </c>
      <c r="U72" s="66">
        <f t="shared" ref="U72:U117" si="39">S72+T72</f>
        <v>51665.600000000006</v>
      </c>
      <c r="V72" s="65">
        <f t="shared" si="31"/>
        <v>39817.399999999994</v>
      </c>
      <c r="W72" s="63">
        <f t="shared" si="32"/>
        <v>5390</v>
      </c>
      <c r="X72" s="66">
        <f t="shared" si="38"/>
        <v>45207.399999999994</v>
      </c>
      <c r="Y72" s="102">
        <f t="shared" si="33"/>
        <v>34129.199999999997</v>
      </c>
      <c r="Z72" s="102">
        <f t="shared" si="34"/>
        <v>4620</v>
      </c>
      <c r="AA72" s="66">
        <f t="shared" si="18"/>
        <v>38749.199999999997</v>
      </c>
    </row>
    <row r="73" spans="1:27" ht="13.5" customHeight="1">
      <c r="A73" s="118">
        <v>58</v>
      </c>
      <c r="B73" s="217">
        <v>42430</v>
      </c>
      <c r="C73" s="68">
        <v>880</v>
      </c>
      <c r="D73" s="310">
        <v>1</v>
      </c>
      <c r="E73" s="70">
        <f t="shared" si="0"/>
        <v>880</v>
      </c>
      <c r="F73" s="59">
        <v>0</v>
      </c>
      <c r="G73" s="70">
        <f t="shared" si="1"/>
        <v>0</v>
      </c>
      <c r="H73" s="68">
        <f t="shared" si="2"/>
        <v>880</v>
      </c>
      <c r="I73" s="107">
        <f t="shared" si="35"/>
        <v>56002</v>
      </c>
      <c r="J73" s="49">
        <f>IF((I73)+K73&gt;I149,I149-K73,(I73))</f>
        <v>56002</v>
      </c>
      <c r="K73" s="49">
        <f t="shared" si="24"/>
        <v>7700</v>
      </c>
      <c r="L73" s="145">
        <f t="shared" si="37"/>
        <v>63702</v>
      </c>
      <c r="M73" s="51">
        <f t="shared" si="36"/>
        <v>53201.899999999994</v>
      </c>
      <c r="N73" s="49">
        <f t="shared" si="25"/>
        <v>7315</v>
      </c>
      <c r="O73" s="52">
        <f t="shared" si="21"/>
        <v>60516.899999999994</v>
      </c>
      <c r="P73" s="73">
        <f t="shared" si="26"/>
        <v>50401.8</v>
      </c>
      <c r="Q73" s="49">
        <f t="shared" si="27"/>
        <v>6930</v>
      </c>
      <c r="R73" s="53">
        <f t="shared" si="28"/>
        <v>57331.8</v>
      </c>
      <c r="S73" s="51">
        <f t="shared" si="29"/>
        <v>44801.600000000006</v>
      </c>
      <c r="T73" s="49">
        <f t="shared" si="30"/>
        <v>6160</v>
      </c>
      <c r="U73" s="52">
        <f t="shared" si="39"/>
        <v>50961.600000000006</v>
      </c>
      <c r="V73" s="51">
        <f t="shared" si="31"/>
        <v>39201.399999999994</v>
      </c>
      <c r="W73" s="49">
        <f t="shared" si="32"/>
        <v>5390</v>
      </c>
      <c r="X73" s="52">
        <f t="shared" si="38"/>
        <v>44591.399999999994</v>
      </c>
      <c r="Y73" s="122">
        <f t="shared" si="33"/>
        <v>33601.199999999997</v>
      </c>
      <c r="Z73" s="122">
        <f t="shared" si="34"/>
        <v>4620</v>
      </c>
      <c r="AA73" s="52">
        <f t="shared" si="18"/>
        <v>38221.199999999997</v>
      </c>
    </row>
    <row r="74" spans="1:27" ht="13.5" customHeight="1">
      <c r="A74" s="118">
        <v>57</v>
      </c>
      <c r="B74" s="216">
        <v>42461</v>
      </c>
      <c r="C74" s="68">
        <v>880</v>
      </c>
      <c r="D74" s="310">
        <v>1</v>
      </c>
      <c r="E74" s="60">
        <f t="shared" si="0"/>
        <v>880</v>
      </c>
      <c r="F74" s="59">
        <v>0</v>
      </c>
      <c r="G74" s="60">
        <f t="shared" si="1"/>
        <v>0</v>
      </c>
      <c r="H74" s="57">
        <f t="shared" si="2"/>
        <v>880</v>
      </c>
      <c r="I74" s="106">
        <f t="shared" si="35"/>
        <v>55122</v>
      </c>
      <c r="J74" s="63">
        <f>IF((I74)+K74&gt;I149,I149-K74,(I74))</f>
        <v>55122</v>
      </c>
      <c r="K74" s="63">
        <f t="shared" si="24"/>
        <v>7700</v>
      </c>
      <c r="L74" s="148">
        <f t="shared" si="37"/>
        <v>62822</v>
      </c>
      <c r="M74" s="65">
        <f t="shared" si="36"/>
        <v>52365.899999999994</v>
      </c>
      <c r="N74" s="63">
        <f t="shared" si="25"/>
        <v>7315</v>
      </c>
      <c r="O74" s="66">
        <f t="shared" si="21"/>
        <v>59680.899999999994</v>
      </c>
      <c r="P74" s="63">
        <f t="shared" si="26"/>
        <v>49609.8</v>
      </c>
      <c r="Q74" s="63">
        <f t="shared" si="27"/>
        <v>6930</v>
      </c>
      <c r="R74" s="67">
        <f t="shared" si="28"/>
        <v>56539.8</v>
      </c>
      <c r="S74" s="65">
        <f t="shared" si="29"/>
        <v>44097.600000000006</v>
      </c>
      <c r="T74" s="63">
        <f t="shared" si="30"/>
        <v>6160</v>
      </c>
      <c r="U74" s="66">
        <f t="shared" si="39"/>
        <v>50257.600000000006</v>
      </c>
      <c r="V74" s="65">
        <f t="shared" si="31"/>
        <v>38585.399999999994</v>
      </c>
      <c r="W74" s="63">
        <f t="shared" si="32"/>
        <v>5390</v>
      </c>
      <c r="X74" s="66">
        <f t="shared" si="38"/>
        <v>43975.399999999994</v>
      </c>
      <c r="Y74" s="102">
        <f t="shared" si="33"/>
        <v>33073.199999999997</v>
      </c>
      <c r="Z74" s="102">
        <f t="shared" si="34"/>
        <v>4620</v>
      </c>
      <c r="AA74" s="66">
        <f t="shared" si="18"/>
        <v>37693.199999999997</v>
      </c>
    </row>
    <row r="75" spans="1:27" ht="13.5" customHeight="1">
      <c r="A75" s="118">
        <v>56</v>
      </c>
      <c r="B75" s="217">
        <v>42491</v>
      </c>
      <c r="C75" s="68">
        <v>880</v>
      </c>
      <c r="D75" s="310">
        <v>1</v>
      </c>
      <c r="E75" s="70">
        <f t="shared" ref="E75:E118" si="40">C75*D75</f>
        <v>880</v>
      </c>
      <c r="F75" s="59">
        <v>0</v>
      </c>
      <c r="G75" s="70">
        <f t="shared" ref="G75:G118" si="41">E75*F75</f>
        <v>0</v>
      </c>
      <c r="H75" s="68">
        <f t="shared" ref="H75:H118" si="42">E75+G75</f>
        <v>880</v>
      </c>
      <c r="I75" s="107">
        <f t="shared" si="35"/>
        <v>54242</v>
      </c>
      <c r="J75" s="49">
        <f>IF((I75)+K75&gt;I149,I149-K75,(I75))</f>
        <v>54242</v>
      </c>
      <c r="K75" s="49">
        <f t="shared" ref="K75:K106" si="43">I$148</f>
        <v>7700</v>
      </c>
      <c r="L75" s="145">
        <f t="shared" si="37"/>
        <v>61942</v>
      </c>
      <c r="M75" s="51">
        <f t="shared" si="36"/>
        <v>51529.899999999994</v>
      </c>
      <c r="N75" s="49">
        <f t="shared" ref="N75:N106" si="44">K75*M$9</f>
        <v>7315</v>
      </c>
      <c r="O75" s="52">
        <f t="shared" si="21"/>
        <v>58844.899999999994</v>
      </c>
      <c r="P75" s="73">
        <f t="shared" ref="P75:P106" si="45">J75*$P$9</f>
        <v>48817.8</v>
      </c>
      <c r="Q75" s="49">
        <f t="shared" ref="Q75:Q106" si="46">K75*P$9</f>
        <v>6930</v>
      </c>
      <c r="R75" s="53">
        <f t="shared" ref="R75:R106" si="47">P75+Q75</f>
        <v>55747.8</v>
      </c>
      <c r="S75" s="51">
        <f t="shared" ref="S75:S106" si="48">J75*S$9</f>
        <v>43393.600000000006</v>
      </c>
      <c r="T75" s="49">
        <f t="shared" ref="T75:T106" si="49">K75*S$9</f>
        <v>6160</v>
      </c>
      <c r="U75" s="52">
        <f t="shared" si="39"/>
        <v>49553.600000000006</v>
      </c>
      <c r="V75" s="51">
        <f t="shared" ref="V75:V106" si="50">J75*V$9</f>
        <v>37969.399999999994</v>
      </c>
      <c r="W75" s="49">
        <f t="shared" ref="W75:W106" si="51">K75*V$9</f>
        <v>5390</v>
      </c>
      <c r="X75" s="52">
        <f t="shared" si="38"/>
        <v>43359.399999999994</v>
      </c>
      <c r="Y75" s="122">
        <f t="shared" ref="Y75:Y106" si="52">J75*Y$9</f>
        <v>32545.199999999997</v>
      </c>
      <c r="Z75" s="122">
        <f t="shared" ref="Z75:Z106" si="53">K75*Y$9</f>
        <v>4620</v>
      </c>
      <c r="AA75" s="52">
        <f t="shared" ref="AA75:AA118" si="54">Y75+Z75</f>
        <v>37165.199999999997</v>
      </c>
    </row>
    <row r="76" spans="1:27" ht="13.5" customHeight="1">
      <c r="A76" s="118">
        <v>55</v>
      </c>
      <c r="B76" s="216">
        <v>42522</v>
      </c>
      <c r="C76" s="68">
        <v>880</v>
      </c>
      <c r="D76" s="310">
        <v>1</v>
      </c>
      <c r="E76" s="60">
        <f t="shared" si="40"/>
        <v>880</v>
      </c>
      <c r="F76" s="59">
        <v>0</v>
      </c>
      <c r="G76" s="60">
        <f t="shared" si="41"/>
        <v>0</v>
      </c>
      <c r="H76" s="57">
        <f t="shared" si="42"/>
        <v>880</v>
      </c>
      <c r="I76" s="106">
        <f t="shared" ref="I76:I107" si="55">I75-H75</f>
        <v>53362</v>
      </c>
      <c r="J76" s="63">
        <f>IF((I76)+K76&gt;I149,I149-K76,(I76))</f>
        <v>53362</v>
      </c>
      <c r="K76" s="63">
        <f t="shared" si="43"/>
        <v>7700</v>
      </c>
      <c r="L76" s="148">
        <f t="shared" si="37"/>
        <v>61062</v>
      </c>
      <c r="M76" s="65">
        <f t="shared" ref="M76:M107" si="56">J76*M$9</f>
        <v>50693.899999999994</v>
      </c>
      <c r="N76" s="63">
        <f t="shared" si="44"/>
        <v>7315</v>
      </c>
      <c r="O76" s="66">
        <f t="shared" si="21"/>
        <v>58008.899999999994</v>
      </c>
      <c r="P76" s="63">
        <f t="shared" si="45"/>
        <v>48025.8</v>
      </c>
      <c r="Q76" s="63">
        <f t="shared" si="46"/>
        <v>6930</v>
      </c>
      <c r="R76" s="67">
        <f t="shared" si="47"/>
        <v>54955.8</v>
      </c>
      <c r="S76" s="65">
        <f t="shared" si="48"/>
        <v>42689.600000000006</v>
      </c>
      <c r="T76" s="63">
        <f t="shared" si="49"/>
        <v>6160</v>
      </c>
      <c r="U76" s="66">
        <f t="shared" si="39"/>
        <v>48849.600000000006</v>
      </c>
      <c r="V76" s="65">
        <f t="shared" si="50"/>
        <v>37353.399999999994</v>
      </c>
      <c r="W76" s="63">
        <f t="shared" si="51"/>
        <v>5390</v>
      </c>
      <c r="X76" s="66">
        <f t="shared" si="38"/>
        <v>42743.399999999994</v>
      </c>
      <c r="Y76" s="102">
        <f t="shared" si="52"/>
        <v>32017.199999999997</v>
      </c>
      <c r="Z76" s="102">
        <f t="shared" si="53"/>
        <v>4620</v>
      </c>
      <c r="AA76" s="66">
        <f t="shared" si="54"/>
        <v>36637.199999999997</v>
      </c>
    </row>
    <row r="77" spans="1:27" ht="13.5" customHeight="1">
      <c r="A77" s="118">
        <v>54</v>
      </c>
      <c r="B77" s="216">
        <v>42552</v>
      </c>
      <c r="C77" s="68">
        <v>880</v>
      </c>
      <c r="D77" s="310">
        <v>1</v>
      </c>
      <c r="E77" s="70">
        <f t="shared" si="40"/>
        <v>880</v>
      </c>
      <c r="F77" s="59">
        <v>0</v>
      </c>
      <c r="G77" s="70">
        <f t="shared" si="41"/>
        <v>0</v>
      </c>
      <c r="H77" s="68">
        <f t="shared" si="42"/>
        <v>880</v>
      </c>
      <c r="I77" s="107">
        <f t="shared" si="55"/>
        <v>52482</v>
      </c>
      <c r="J77" s="49">
        <f>IF((I77)+K77&gt;I149,I149-K77,(I77))</f>
        <v>52482</v>
      </c>
      <c r="K77" s="49">
        <f t="shared" si="43"/>
        <v>7700</v>
      </c>
      <c r="L77" s="145">
        <f t="shared" si="37"/>
        <v>60182</v>
      </c>
      <c r="M77" s="51">
        <f t="shared" si="56"/>
        <v>49857.899999999994</v>
      </c>
      <c r="N77" s="49">
        <f t="shared" si="44"/>
        <v>7315</v>
      </c>
      <c r="O77" s="52">
        <f t="shared" si="21"/>
        <v>57172.899999999994</v>
      </c>
      <c r="P77" s="73">
        <f t="shared" si="45"/>
        <v>47233.8</v>
      </c>
      <c r="Q77" s="49">
        <f t="shared" si="46"/>
        <v>6930</v>
      </c>
      <c r="R77" s="53">
        <f t="shared" si="47"/>
        <v>54163.8</v>
      </c>
      <c r="S77" s="51">
        <f t="shared" si="48"/>
        <v>41985.600000000006</v>
      </c>
      <c r="T77" s="49">
        <f t="shared" si="49"/>
        <v>6160</v>
      </c>
      <c r="U77" s="52">
        <f t="shared" si="39"/>
        <v>48145.600000000006</v>
      </c>
      <c r="V77" s="51">
        <f t="shared" si="50"/>
        <v>36737.399999999994</v>
      </c>
      <c r="W77" s="49">
        <f t="shared" si="51"/>
        <v>5390</v>
      </c>
      <c r="X77" s="52">
        <f t="shared" si="38"/>
        <v>42127.399999999994</v>
      </c>
      <c r="Y77" s="122">
        <f t="shared" si="52"/>
        <v>31489.199999999997</v>
      </c>
      <c r="Z77" s="122">
        <f t="shared" si="53"/>
        <v>4620</v>
      </c>
      <c r="AA77" s="52">
        <f t="shared" si="54"/>
        <v>36109.199999999997</v>
      </c>
    </row>
    <row r="78" spans="1:27" ht="13.5" customHeight="1">
      <c r="A78" s="118">
        <v>53</v>
      </c>
      <c r="B78" s="217">
        <v>42583</v>
      </c>
      <c r="C78" s="68">
        <v>880</v>
      </c>
      <c r="D78" s="310">
        <v>1</v>
      </c>
      <c r="E78" s="60">
        <f t="shared" si="40"/>
        <v>880</v>
      </c>
      <c r="F78" s="59">
        <v>0</v>
      </c>
      <c r="G78" s="60">
        <f t="shared" si="41"/>
        <v>0</v>
      </c>
      <c r="H78" s="57">
        <f t="shared" si="42"/>
        <v>880</v>
      </c>
      <c r="I78" s="106">
        <f t="shared" si="55"/>
        <v>51602</v>
      </c>
      <c r="J78" s="63">
        <f>IF((I78)+K78&gt;I149,I149-K78,(I78))</f>
        <v>51602</v>
      </c>
      <c r="K78" s="63">
        <f t="shared" si="43"/>
        <v>7700</v>
      </c>
      <c r="L78" s="148">
        <f t="shared" si="37"/>
        <v>59302</v>
      </c>
      <c r="M78" s="65">
        <f t="shared" si="56"/>
        <v>49021.899999999994</v>
      </c>
      <c r="N78" s="63">
        <f t="shared" si="44"/>
        <v>7315</v>
      </c>
      <c r="O78" s="66">
        <f t="shared" si="21"/>
        <v>56336.899999999994</v>
      </c>
      <c r="P78" s="63">
        <f t="shared" si="45"/>
        <v>46441.8</v>
      </c>
      <c r="Q78" s="63">
        <f t="shared" si="46"/>
        <v>6930</v>
      </c>
      <c r="R78" s="67">
        <f t="shared" si="47"/>
        <v>53371.8</v>
      </c>
      <c r="S78" s="65">
        <f t="shared" si="48"/>
        <v>41281.600000000006</v>
      </c>
      <c r="T78" s="63">
        <f t="shared" si="49"/>
        <v>6160</v>
      </c>
      <c r="U78" s="66">
        <f t="shared" si="39"/>
        <v>47441.600000000006</v>
      </c>
      <c r="V78" s="65">
        <f t="shared" si="50"/>
        <v>36121.399999999994</v>
      </c>
      <c r="W78" s="63">
        <f t="shared" si="51"/>
        <v>5390</v>
      </c>
      <c r="X78" s="66">
        <f t="shared" si="38"/>
        <v>41511.399999999994</v>
      </c>
      <c r="Y78" s="102">
        <f t="shared" si="52"/>
        <v>30961.199999999997</v>
      </c>
      <c r="Z78" s="102">
        <f t="shared" si="53"/>
        <v>4620</v>
      </c>
      <c r="AA78" s="66">
        <f t="shared" si="54"/>
        <v>35581.199999999997</v>
      </c>
    </row>
    <row r="79" spans="1:27" ht="13.5" customHeight="1">
      <c r="A79" s="118">
        <v>52</v>
      </c>
      <c r="B79" s="216">
        <v>42614</v>
      </c>
      <c r="C79" s="68">
        <v>880</v>
      </c>
      <c r="D79" s="310">
        <v>1</v>
      </c>
      <c r="E79" s="70">
        <f t="shared" si="40"/>
        <v>880</v>
      </c>
      <c r="F79" s="59">
        <v>0</v>
      </c>
      <c r="G79" s="70">
        <f t="shared" si="41"/>
        <v>0</v>
      </c>
      <c r="H79" s="68">
        <f t="shared" si="42"/>
        <v>880</v>
      </c>
      <c r="I79" s="107">
        <f t="shared" si="55"/>
        <v>50722</v>
      </c>
      <c r="J79" s="49">
        <f>IF((I79)+K79&gt;I149,I149-K79,(I79))</f>
        <v>50722</v>
      </c>
      <c r="K79" s="49">
        <f t="shared" si="43"/>
        <v>7700</v>
      </c>
      <c r="L79" s="145">
        <f t="shared" si="37"/>
        <v>58422</v>
      </c>
      <c r="M79" s="51">
        <f t="shared" si="56"/>
        <v>48185.899999999994</v>
      </c>
      <c r="N79" s="49">
        <f t="shared" si="44"/>
        <v>7315</v>
      </c>
      <c r="O79" s="52">
        <f t="shared" si="21"/>
        <v>55500.899999999994</v>
      </c>
      <c r="P79" s="73">
        <f t="shared" si="45"/>
        <v>45649.8</v>
      </c>
      <c r="Q79" s="49">
        <f t="shared" si="46"/>
        <v>6930</v>
      </c>
      <c r="R79" s="53">
        <f t="shared" si="47"/>
        <v>52579.8</v>
      </c>
      <c r="S79" s="51">
        <f t="shared" si="48"/>
        <v>40577.600000000006</v>
      </c>
      <c r="T79" s="49">
        <f t="shared" si="49"/>
        <v>6160</v>
      </c>
      <c r="U79" s="52">
        <f t="shared" si="39"/>
        <v>46737.600000000006</v>
      </c>
      <c r="V79" s="51">
        <f t="shared" si="50"/>
        <v>35505.399999999994</v>
      </c>
      <c r="W79" s="49">
        <f t="shared" si="51"/>
        <v>5390</v>
      </c>
      <c r="X79" s="52">
        <f t="shared" si="38"/>
        <v>40895.399999999994</v>
      </c>
      <c r="Y79" s="122">
        <f t="shared" si="52"/>
        <v>30433.199999999997</v>
      </c>
      <c r="Z79" s="122">
        <f t="shared" si="53"/>
        <v>4620</v>
      </c>
      <c r="AA79" s="52">
        <f t="shared" si="54"/>
        <v>35053.199999999997</v>
      </c>
    </row>
    <row r="80" spans="1:27" ht="13.5" customHeight="1">
      <c r="A80" s="118">
        <v>51</v>
      </c>
      <c r="B80" s="217">
        <v>42644</v>
      </c>
      <c r="C80" s="68">
        <v>880</v>
      </c>
      <c r="D80" s="310">
        <v>1</v>
      </c>
      <c r="E80" s="60">
        <f t="shared" si="40"/>
        <v>880</v>
      </c>
      <c r="F80" s="59">
        <v>0</v>
      </c>
      <c r="G80" s="60">
        <f t="shared" si="41"/>
        <v>0</v>
      </c>
      <c r="H80" s="57">
        <f t="shared" si="42"/>
        <v>880</v>
      </c>
      <c r="I80" s="106">
        <f t="shared" si="55"/>
        <v>49842</v>
      </c>
      <c r="J80" s="63">
        <f>IF((I80)+K80&gt;I149,I149-K80,(I80))</f>
        <v>49842</v>
      </c>
      <c r="K80" s="63">
        <f t="shared" si="43"/>
        <v>7700</v>
      </c>
      <c r="L80" s="148">
        <f t="shared" si="37"/>
        <v>57542</v>
      </c>
      <c r="M80" s="65">
        <f t="shared" si="56"/>
        <v>47349.899999999994</v>
      </c>
      <c r="N80" s="63">
        <f t="shared" si="44"/>
        <v>7315</v>
      </c>
      <c r="O80" s="66">
        <f t="shared" si="21"/>
        <v>54664.899999999994</v>
      </c>
      <c r="P80" s="63">
        <f t="shared" si="45"/>
        <v>44857.8</v>
      </c>
      <c r="Q80" s="63">
        <f t="shared" si="46"/>
        <v>6930</v>
      </c>
      <c r="R80" s="67">
        <f t="shared" si="47"/>
        <v>51787.8</v>
      </c>
      <c r="S80" s="65">
        <f t="shared" si="48"/>
        <v>39873.600000000006</v>
      </c>
      <c r="T80" s="63">
        <f t="shared" si="49"/>
        <v>6160</v>
      </c>
      <c r="U80" s="66">
        <f t="shared" si="39"/>
        <v>46033.600000000006</v>
      </c>
      <c r="V80" s="65">
        <f t="shared" si="50"/>
        <v>34889.399999999994</v>
      </c>
      <c r="W80" s="63">
        <f t="shared" si="51"/>
        <v>5390</v>
      </c>
      <c r="X80" s="66">
        <f t="shared" si="38"/>
        <v>40279.399999999994</v>
      </c>
      <c r="Y80" s="102">
        <f t="shared" si="52"/>
        <v>29905.199999999997</v>
      </c>
      <c r="Z80" s="102">
        <f t="shared" si="53"/>
        <v>4620</v>
      </c>
      <c r="AA80" s="66">
        <f t="shared" si="54"/>
        <v>34525.199999999997</v>
      </c>
    </row>
    <row r="81" spans="1:27" ht="13.5" customHeight="1">
      <c r="A81" s="118">
        <v>50</v>
      </c>
      <c r="B81" s="216">
        <v>42675</v>
      </c>
      <c r="C81" s="68">
        <v>880</v>
      </c>
      <c r="D81" s="310">
        <v>1</v>
      </c>
      <c r="E81" s="70">
        <f t="shared" si="40"/>
        <v>880</v>
      </c>
      <c r="F81" s="59">
        <v>0</v>
      </c>
      <c r="G81" s="70">
        <f t="shared" si="41"/>
        <v>0</v>
      </c>
      <c r="H81" s="68">
        <f t="shared" si="42"/>
        <v>880</v>
      </c>
      <c r="I81" s="107">
        <f t="shared" si="55"/>
        <v>48962</v>
      </c>
      <c r="J81" s="49">
        <f>IF((I81)+K81&gt;I149,I149-K81,(I81))</f>
        <v>48962</v>
      </c>
      <c r="K81" s="49">
        <f t="shared" si="43"/>
        <v>7700</v>
      </c>
      <c r="L81" s="145">
        <f t="shared" si="37"/>
        <v>56662</v>
      </c>
      <c r="M81" s="51">
        <f t="shared" si="56"/>
        <v>46513.9</v>
      </c>
      <c r="N81" s="49">
        <f t="shared" si="44"/>
        <v>7315</v>
      </c>
      <c r="O81" s="52">
        <f t="shared" si="21"/>
        <v>53828.9</v>
      </c>
      <c r="P81" s="73">
        <f t="shared" si="45"/>
        <v>44065.8</v>
      </c>
      <c r="Q81" s="49">
        <f t="shared" si="46"/>
        <v>6930</v>
      </c>
      <c r="R81" s="53">
        <f t="shared" si="47"/>
        <v>50995.8</v>
      </c>
      <c r="S81" s="51">
        <f t="shared" si="48"/>
        <v>39169.599999999999</v>
      </c>
      <c r="T81" s="49">
        <f t="shared" si="49"/>
        <v>6160</v>
      </c>
      <c r="U81" s="52">
        <f t="shared" si="39"/>
        <v>45329.599999999999</v>
      </c>
      <c r="V81" s="51">
        <f t="shared" si="50"/>
        <v>34273.4</v>
      </c>
      <c r="W81" s="49">
        <f t="shared" si="51"/>
        <v>5390</v>
      </c>
      <c r="X81" s="52">
        <f t="shared" si="38"/>
        <v>39663.4</v>
      </c>
      <c r="Y81" s="122">
        <f t="shared" si="52"/>
        <v>29377.200000000001</v>
      </c>
      <c r="Z81" s="122">
        <f t="shared" si="53"/>
        <v>4620</v>
      </c>
      <c r="AA81" s="52">
        <f t="shared" si="54"/>
        <v>33997.199999999997</v>
      </c>
    </row>
    <row r="82" spans="1:27" ht="13.5" customHeight="1">
      <c r="A82" s="118">
        <v>49</v>
      </c>
      <c r="B82" s="217">
        <v>42705</v>
      </c>
      <c r="C82" s="68">
        <v>880</v>
      </c>
      <c r="D82" s="310">
        <v>1</v>
      </c>
      <c r="E82" s="60">
        <f t="shared" si="40"/>
        <v>880</v>
      </c>
      <c r="F82" s="59">
        <v>0</v>
      </c>
      <c r="G82" s="60">
        <f t="shared" si="41"/>
        <v>0</v>
      </c>
      <c r="H82" s="57">
        <f t="shared" si="42"/>
        <v>880</v>
      </c>
      <c r="I82" s="106">
        <f t="shared" si="55"/>
        <v>48082</v>
      </c>
      <c r="J82" s="63">
        <f>IF((I82)+K82&gt;I149,I149-K82,(I82))</f>
        <v>48082</v>
      </c>
      <c r="K82" s="63">
        <f t="shared" si="43"/>
        <v>7700</v>
      </c>
      <c r="L82" s="148">
        <f t="shared" si="37"/>
        <v>55782</v>
      </c>
      <c r="M82" s="65">
        <f t="shared" si="56"/>
        <v>45677.9</v>
      </c>
      <c r="N82" s="63">
        <f t="shared" si="44"/>
        <v>7315</v>
      </c>
      <c r="O82" s="66">
        <f t="shared" si="21"/>
        <v>52992.9</v>
      </c>
      <c r="P82" s="63">
        <f t="shared" si="45"/>
        <v>43273.8</v>
      </c>
      <c r="Q82" s="63">
        <f t="shared" si="46"/>
        <v>6930</v>
      </c>
      <c r="R82" s="67">
        <f t="shared" si="47"/>
        <v>50203.8</v>
      </c>
      <c r="S82" s="65">
        <f t="shared" si="48"/>
        <v>38465.599999999999</v>
      </c>
      <c r="T82" s="63">
        <f t="shared" si="49"/>
        <v>6160</v>
      </c>
      <c r="U82" s="66">
        <f t="shared" si="39"/>
        <v>44625.599999999999</v>
      </c>
      <c r="V82" s="65">
        <f t="shared" si="50"/>
        <v>33657.4</v>
      </c>
      <c r="W82" s="63">
        <f t="shared" si="51"/>
        <v>5390</v>
      </c>
      <c r="X82" s="66">
        <f t="shared" si="38"/>
        <v>39047.4</v>
      </c>
      <c r="Y82" s="102">
        <f t="shared" si="52"/>
        <v>28849.200000000001</v>
      </c>
      <c r="Z82" s="102">
        <f t="shared" si="53"/>
        <v>4620</v>
      </c>
      <c r="AA82" s="66">
        <f t="shared" si="54"/>
        <v>33469.199999999997</v>
      </c>
    </row>
    <row r="83" spans="1:27" ht="13.5" customHeight="1">
      <c r="A83" s="118">
        <v>48</v>
      </c>
      <c r="B83" s="216">
        <v>42736</v>
      </c>
      <c r="C83" s="68">
        <v>937</v>
      </c>
      <c r="D83" s="310">
        <v>1</v>
      </c>
      <c r="E83" s="70">
        <f t="shared" si="40"/>
        <v>937</v>
      </c>
      <c r="F83" s="59">
        <v>0</v>
      </c>
      <c r="G83" s="70">
        <f t="shared" si="41"/>
        <v>0</v>
      </c>
      <c r="H83" s="68">
        <f t="shared" si="42"/>
        <v>937</v>
      </c>
      <c r="I83" s="107">
        <f t="shared" si="55"/>
        <v>47202</v>
      </c>
      <c r="J83" s="49">
        <f>IF((I83)+K83&gt;I149,I149-K83,(I83))</f>
        <v>47202</v>
      </c>
      <c r="K83" s="49">
        <f t="shared" si="43"/>
        <v>7700</v>
      </c>
      <c r="L83" s="145">
        <f t="shared" si="37"/>
        <v>54902</v>
      </c>
      <c r="M83" s="51">
        <f t="shared" si="56"/>
        <v>44841.9</v>
      </c>
      <c r="N83" s="49">
        <f t="shared" si="44"/>
        <v>7315</v>
      </c>
      <c r="O83" s="52">
        <f t="shared" si="21"/>
        <v>52156.9</v>
      </c>
      <c r="P83" s="73">
        <f t="shared" si="45"/>
        <v>42481.8</v>
      </c>
      <c r="Q83" s="49">
        <f t="shared" si="46"/>
        <v>6930</v>
      </c>
      <c r="R83" s="53">
        <f t="shared" si="47"/>
        <v>49411.8</v>
      </c>
      <c r="S83" s="51">
        <f t="shared" si="48"/>
        <v>37761.599999999999</v>
      </c>
      <c r="T83" s="49">
        <f t="shared" si="49"/>
        <v>6160</v>
      </c>
      <c r="U83" s="52">
        <f t="shared" si="39"/>
        <v>43921.599999999999</v>
      </c>
      <c r="V83" s="51">
        <f t="shared" si="50"/>
        <v>33041.4</v>
      </c>
      <c r="W83" s="49">
        <f t="shared" si="51"/>
        <v>5390</v>
      </c>
      <c r="X83" s="52">
        <f t="shared" si="38"/>
        <v>38431.4</v>
      </c>
      <c r="Y83" s="122">
        <f t="shared" si="52"/>
        <v>28321.200000000001</v>
      </c>
      <c r="Z83" s="122">
        <f t="shared" si="53"/>
        <v>4620</v>
      </c>
      <c r="AA83" s="52">
        <f t="shared" si="54"/>
        <v>32941.199999999997</v>
      </c>
    </row>
    <row r="84" spans="1:27" ht="13.5" customHeight="1">
      <c r="A84" s="118">
        <v>47</v>
      </c>
      <c r="B84" s="217">
        <v>42767</v>
      </c>
      <c r="C84" s="68">
        <v>937</v>
      </c>
      <c r="D84" s="310">
        <v>1</v>
      </c>
      <c r="E84" s="60">
        <f t="shared" si="40"/>
        <v>937</v>
      </c>
      <c r="F84" s="59">
        <v>0</v>
      </c>
      <c r="G84" s="60">
        <f t="shared" si="41"/>
        <v>0</v>
      </c>
      <c r="H84" s="57">
        <f t="shared" si="42"/>
        <v>937</v>
      </c>
      <c r="I84" s="106">
        <f t="shared" si="55"/>
        <v>46265</v>
      </c>
      <c r="J84" s="63">
        <f>IF((I84)+K84&gt;I149,I149-K84,(I84))</f>
        <v>46265</v>
      </c>
      <c r="K84" s="63">
        <f t="shared" si="43"/>
        <v>7700</v>
      </c>
      <c r="L84" s="148">
        <f t="shared" si="37"/>
        <v>53965</v>
      </c>
      <c r="M84" s="65">
        <f t="shared" si="56"/>
        <v>43951.75</v>
      </c>
      <c r="N84" s="63">
        <f t="shared" si="44"/>
        <v>7315</v>
      </c>
      <c r="O84" s="66">
        <f t="shared" si="21"/>
        <v>51266.75</v>
      </c>
      <c r="P84" s="63">
        <f t="shared" si="45"/>
        <v>41638.5</v>
      </c>
      <c r="Q84" s="63">
        <f t="shared" si="46"/>
        <v>6930</v>
      </c>
      <c r="R84" s="67">
        <f t="shared" si="47"/>
        <v>48568.5</v>
      </c>
      <c r="S84" s="65">
        <f t="shared" si="48"/>
        <v>37012</v>
      </c>
      <c r="T84" s="63">
        <f t="shared" si="49"/>
        <v>6160</v>
      </c>
      <c r="U84" s="66">
        <f t="shared" si="39"/>
        <v>43172</v>
      </c>
      <c r="V84" s="65">
        <f t="shared" si="50"/>
        <v>32385.499999999996</v>
      </c>
      <c r="W84" s="63">
        <f t="shared" si="51"/>
        <v>5390</v>
      </c>
      <c r="X84" s="66">
        <f t="shared" si="38"/>
        <v>37775.5</v>
      </c>
      <c r="Y84" s="102">
        <f t="shared" si="52"/>
        <v>27759</v>
      </c>
      <c r="Z84" s="102">
        <f t="shared" si="53"/>
        <v>4620</v>
      </c>
      <c r="AA84" s="66">
        <f t="shared" si="54"/>
        <v>32379</v>
      </c>
    </row>
    <row r="85" spans="1:27" ht="13.5" customHeight="1">
      <c r="A85" s="118">
        <v>46</v>
      </c>
      <c r="B85" s="216">
        <v>42795</v>
      </c>
      <c r="C85" s="68">
        <v>937</v>
      </c>
      <c r="D85" s="310">
        <v>1</v>
      </c>
      <c r="E85" s="70">
        <f t="shared" si="40"/>
        <v>937</v>
      </c>
      <c r="F85" s="59">
        <v>0</v>
      </c>
      <c r="G85" s="70">
        <f t="shared" si="41"/>
        <v>0</v>
      </c>
      <c r="H85" s="68">
        <f t="shared" si="42"/>
        <v>937</v>
      </c>
      <c r="I85" s="107">
        <f t="shared" si="55"/>
        <v>45328</v>
      </c>
      <c r="J85" s="49">
        <f>IF((I85)+K85&gt;I149,I149-K85,(I85))</f>
        <v>45328</v>
      </c>
      <c r="K85" s="49">
        <f t="shared" si="43"/>
        <v>7700</v>
      </c>
      <c r="L85" s="145">
        <f t="shared" si="37"/>
        <v>53028</v>
      </c>
      <c r="M85" s="51">
        <f t="shared" si="56"/>
        <v>43061.599999999999</v>
      </c>
      <c r="N85" s="49">
        <f t="shared" si="44"/>
        <v>7315</v>
      </c>
      <c r="O85" s="52">
        <f t="shared" si="21"/>
        <v>50376.6</v>
      </c>
      <c r="P85" s="73">
        <f t="shared" si="45"/>
        <v>40795.200000000004</v>
      </c>
      <c r="Q85" s="49">
        <f t="shared" si="46"/>
        <v>6930</v>
      </c>
      <c r="R85" s="53">
        <f t="shared" si="47"/>
        <v>47725.200000000004</v>
      </c>
      <c r="S85" s="51">
        <f t="shared" si="48"/>
        <v>36262.400000000001</v>
      </c>
      <c r="T85" s="49">
        <f t="shared" si="49"/>
        <v>6160</v>
      </c>
      <c r="U85" s="52">
        <f t="shared" si="39"/>
        <v>42422.400000000001</v>
      </c>
      <c r="V85" s="51">
        <f t="shared" si="50"/>
        <v>31729.599999999999</v>
      </c>
      <c r="W85" s="49">
        <f t="shared" si="51"/>
        <v>5390</v>
      </c>
      <c r="X85" s="52">
        <f t="shared" si="38"/>
        <v>37119.599999999999</v>
      </c>
      <c r="Y85" s="122">
        <f t="shared" si="52"/>
        <v>27196.799999999999</v>
      </c>
      <c r="Z85" s="122">
        <f t="shared" si="53"/>
        <v>4620</v>
      </c>
      <c r="AA85" s="52">
        <f t="shared" si="54"/>
        <v>31816.799999999999</v>
      </c>
    </row>
    <row r="86" spans="1:27" ht="13.5" customHeight="1">
      <c r="A86" s="118">
        <v>45</v>
      </c>
      <c r="B86" s="217">
        <v>42826</v>
      </c>
      <c r="C86" s="68">
        <v>937</v>
      </c>
      <c r="D86" s="310">
        <v>1</v>
      </c>
      <c r="E86" s="60">
        <f t="shared" si="40"/>
        <v>937</v>
      </c>
      <c r="F86" s="59">
        <v>0</v>
      </c>
      <c r="G86" s="60">
        <f t="shared" si="41"/>
        <v>0</v>
      </c>
      <c r="H86" s="57">
        <f t="shared" si="42"/>
        <v>937</v>
      </c>
      <c r="I86" s="106">
        <f t="shared" si="55"/>
        <v>44391</v>
      </c>
      <c r="J86" s="63">
        <f>IF((I86)+K86&gt;I149,I149-K86,(I86))</f>
        <v>44391</v>
      </c>
      <c r="K86" s="63">
        <f t="shared" si="43"/>
        <v>7700</v>
      </c>
      <c r="L86" s="148">
        <f t="shared" si="37"/>
        <v>52091</v>
      </c>
      <c r="M86" s="65">
        <f t="shared" si="56"/>
        <v>42171.45</v>
      </c>
      <c r="N86" s="63">
        <f t="shared" si="44"/>
        <v>7315</v>
      </c>
      <c r="O86" s="66">
        <f t="shared" ref="O86:O117" si="57">M86+N86</f>
        <v>49486.45</v>
      </c>
      <c r="P86" s="63">
        <f t="shared" si="45"/>
        <v>39951.9</v>
      </c>
      <c r="Q86" s="63">
        <f t="shared" si="46"/>
        <v>6930</v>
      </c>
      <c r="R86" s="67">
        <f t="shared" si="47"/>
        <v>46881.9</v>
      </c>
      <c r="S86" s="65">
        <f t="shared" si="48"/>
        <v>35512.800000000003</v>
      </c>
      <c r="T86" s="63">
        <f t="shared" si="49"/>
        <v>6160</v>
      </c>
      <c r="U86" s="66">
        <f t="shared" si="39"/>
        <v>41672.800000000003</v>
      </c>
      <c r="V86" s="65">
        <f t="shared" si="50"/>
        <v>31073.699999999997</v>
      </c>
      <c r="W86" s="63">
        <f t="shared" si="51"/>
        <v>5390</v>
      </c>
      <c r="X86" s="66">
        <f t="shared" si="38"/>
        <v>36463.699999999997</v>
      </c>
      <c r="Y86" s="102">
        <f t="shared" si="52"/>
        <v>26634.6</v>
      </c>
      <c r="Z86" s="102">
        <f t="shared" si="53"/>
        <v>4620</v>
      </c>
      <c r="AA86" s="66">
        <f t="shared" si="54"/>
        <v>31254.6</v>
      </c>
    </row>
    <row r="87" spans="1:27" ht="13.5" customHeight="1">
      <c r="A87" s="118">
        <v>44</v>
      </c>
      <c r="B87" s="216">
        <v>42856</v>
      </c>
      <c r="C87" s="68">
        <v>937</v>
      </c>
      <c r="D87" s="310">
        <v>1</v>
      </c>
      <c r="E87" s="70">
        <f t="shared" si="40"/>
        <v>937</v>
      </c>
      <c r="F87" s="59">
        <v>0</v>
      </c>
      <c r="G87" s="70">
        <f t="shared" si="41"/>
        <v>0</v>
      </c>
      <c r="H87" s="68">
        <f t="shared" si="42"/>
        <v>937</v>
      </c>
      <c r="I87" s="107">
        <f t="shared" si="55"/>
        <v>43454</v>
      </c>
      <c r="J87" s="49">
        <f>IF((I87)+K87&gt;I149,I149-K87,(I87))</f>
        <v>43454</v>
      </c>
      <c r="K87" s="49">
        <f t="shared" si="43"/>
        <v>7700</v>
      </c>
      <c r="L87" s="145">
        <f t="shared" si="37"/>
        <v>51154</v>
      </c>
      <c r="M87" s="51">
        <f t="shared" si="56"/>
        <v>41281.299999999996</v>
      </c>
      <c r="N87" s="49">
        <f t="shared" si="44"/>
        <v>7315</v>
      </c>
      <c r="O87" s="52">
        <f t="shared" si="57"/>
        <v>48596.299999999996</v>
      </c>
      <c r="P87" s="73">
        <f t="shared" si="45"/>
        <v>39108.6</v>
      </c>
      <c r="Q87" s="49">
        <f t="shared" si="46"/>
        <v>6930</v>
      </c>
      <c r="R87" s="53">
        <f t="shared" si="47"/>
        <v>46038.6</v>
      </c>
      <c r="S87" s="51">
        <f t="shared" si="48"/>
        <v>34763.200000000004</v>
      </c>
      <c r="T87" s="49">
        <f t="shared" si="49"/>
        <v>6160</v>
      </c>
      <c r="U87" s="52">
        <f t="shared" si="39"/>
        <v>40923.200000000004</v>
      </c>
      <c r="V87" s="51">
        <f t="shared" si="50"/>
        <v>30417.8</v>
      </c>
      <c r="W87" s="49">
        <f t="shared" si="51"/>
        <v>5390</v>
      </c>
      <c r="X87" s="52">
        <f t="shared" si="38"/>
        <v>35807.800000000003</v>
      </c>
      <c r="Y87" s="122">
        <f t="shared" si="52"/>
        <v>26072.399999999998</v>
      </c>
      <c r="Z87" s="122">
        <f t="shared" si="53"/>
        <v>4620</v>
      </c>
      <c r="AA87" s="52">
        <f t="shared" si="54"/>
        <v>30692.399999999998</v>
      </c>
    </row>
    <row r="88" spans="1:27" ht="13.5" customHeight="1">
      <c r="A88" s="118">
        <v>43</v>
      </c>
      <c r="B88" s="217">
        <v>42887</v>
      </c>
      <c r="C88" s="68">
        <v>937</v>
      </c>
      <c r="D88" s="310">
        <v>1</v>
      </c>
      <c r="E88" s="60">
        <f t="shared" si="40"/>
        <v>937</v>
      </c>
      <c r="F88" s="59">
        <v>0</v>
      </c>
      <c r="G88" s="60">
        <f t="shared" si="41"/>
        <v>0</v>
      </c>
      <c r="H88" s="57">
        <f t="shared" si="42"/>
        <v>937</v>
      </c>
      <c r="I88" s="106">
        <f t="shared" si="55"/>
        <v>42517</v>
      </c>
      <c r="J88" s="63">
        <f>IF((I88)+K88&gt;I149,I149-K88,(I88))</f>
        <v>42517</v>
      </c>
      <c r="K88" s="63">
        <f t="shared" si="43"/>
        <v>7700</v>
      </c>
      <c r="L88" s="148">
        <f t="shared" si="37"/>
        <v>50217</v>
      </c>
      <c r="M88" s="65">
        <f t="shared" si="56"/>
        <v>40391.15</v>
      </c>
      <c r="N88" s="63">
        <f t="shared" si="44"/>
        <v>7315</v>
      </c>
      <c r="O88" s="66">
        <f t="shared" si="57"/>
        <v>47706.15</v>
      </c>
      <c r="P88" s="63">
        <f t="shared" si="45"/>
        <v>38265.300000000003</v>
      </c>
      <c r="Q88" s="63">
        <f t="shared" si="46"/>
        <v>6930</v>
      </c>
      <c r="R88" s="67">
        <f t="shared" si="47"/>
        <v>45195.3</v>
      </c>
      <c r="S88" s="65">
        <f t="shared" si="48"/>
        <v>34013.599999999999</v>
      </c>
      <c r="T88" s="63">
        <f t="shared" si="49"/>
        <v>6160</v>
      </c>
      <c r="U88" s="66">
        <f t="shared" si="39"/>
        <v>40173.599999999999</v>
      </c>
      <c r="V88" s="65">
        <f t="shared" si="50"/>
        <v>29761.899999999998</v>
      </c>
      <c r="W88" s="63">
        <f t="shared" si="51"/>
        <v>5390</v>
      </c>
      <c r="X88" s="66">
        <f t="shared" si="38"/>
        <v>35151.899999999994</v>
      </c>
      <c r="Y88" s="102">
        <f t="shared" si="52"/>
        <v>25510.2</v>
      </c>
      <c r="Z88" s="102">
        <f t="shared" si="53"/>
        <v>4620</v>
      </c>
      <c r="AA88" s="66">
        <f t="shared" si="54"/>
        <v>30130.2</v>
      </c>
    </row>
    <row r="89" spans="1:27" ht="13.5" customHeight="1">
      <c r="A89" s="118">
        <v>42</v>
      </c>
      <c r="B89" s="216">
        <v>42917</v>
      </c>
      <c r="C89" s="68">
        <v>937</v>
      </c>
      <c r="D89" s="310">
        <v>1</v>
      </c>
      <c r="E89" s="70">
        <f t="shared" si="40"/>
        <v>937</v>
      </c>
      <c r="F89" s="59">
        <v>0</v>
      </c>
      <c r="G89" s="70">
        <f t="shared" si="41"/>
        <v>0</v>
      </c>
      <c r="H89" s="68">
        <f t="shared" si="42"/>
        <v>937</v>
      </c>
      <c r="I89" s="107">
        <f t="shared" si="55"/>
        <v>41580</v>
      </c>
      <c r="J89" s="49">
        <f>IF((I89)+K89&gt;I149,I149-K89,(I89))</f>
        <v>41580</v>
      </c>
      <c r="K89" s="49">
        <f t="shared" si="43"/>
        <v>7700</v>
      </c>
      <c r="L89" s="145">
        <f t="shared" si="37"/>
        <v>49280</v>
      </c>
      <c r="M89" s="51">
        <f t="shared" si="56"/>
        <v>39501</v>
      </c>
      <c r="N89" s="49">
        <f t="shared" si="44"/>
        <v>7315</v>
      </c>
      <c r="O89" s="52">
        <f t="shared" si="57"/>
        <v>46816</v>
      </c>
      <c r="P89" s="73">
        <f t="shared" si="45"/>
        <v>37422</v>
      </c>
      <c r="Q89" s="49">
        <f t="shared" si="46"/>
        <v>6930</v>
      </c>
      <c r="R89" s="53">
        <f t="shared" si="47"/>
        <v>44352</v>
      </c>
      <c r="S89" s="51">
        <f t="shared" si="48"/>
        <v>33264</v>
      </c>
      <c r="T89" s="49">
        <f t="shared" si="49"/>
        <v>6160</v>
      </c>
      <c r="U89" s="52">
        <f t="shared" si="39"/>
        <v>39424</v>
      </c>
      <c r="V89" s="51">
        <f t="shared" si="50"/>
        <v>29105.999999999996</v>
      </c>
      <c r="W89" s="49">
        <f t="shared" si="51"/>
        <v>5390</v>
      </c>
      <c r="X89" s="52">
        <f t="shared" si="38"/>
        <v>34496</v>
      </c>
      <c r="Y89" s="122">
        <f t="shared" si="52"/>
        <v>24948</v>
      </c>
      <c r="Z89" s="122">
        <f t="shared" si="53"/>
        <v>4620</v>
      </c>
      <c r="AA89" s="52">
        <f t="shared" si="54"/>
        <v>29568</v>
      </c>
    </row>
    <row r="90" spans="1:27" ht="13.5" customHeight="1">
      <c r="A90" s="118">
        <v>41</v>
      </c>
      <c r="B90" s="216">
        <v>42948</v>
      </c>
      <c r="C90" s="68">
        <v>937</v>
      </c>
      <c r="D90" s="310">
        <v>1</v>
      </c>
      <c r="E90" s="60">
        <f t="shared" si="40"/>
        <v>937</v>
      </c>
      <c r="F90" s="59">
        <v>0</v>
      </c>
      <c r="G90" s="60">
        <f t="shared" si="41"/>
        <v>0</v>
      </c>
      <c r="H90" s="57">
        <f t="shared" si="42"/>
        <v>937</v>
      </c>
      <c r="I90" s="106">
        <f t="shared" si="55"/>
        <v>40643</v>
      </c>
      <c r="J90" s="63">
        <f>IF((I90)+K90&gt;I149,I149-K90,(I90))</f>
        <v>40643</v>
      </c>
      <c r="K90" s="63">
        <f t="shared" si="43"/>
        <v>7700</v>
      </c>
      <c r="L90" s="148">
        <f t="shared" si="37"/>
        <v>48343</v>
      </c>
      <c r="M90" s="65">
        <f t="shared" si="56"/>
        <v>38610.85</v>
      </c>
      <c r="N90" s="63">
        <f t="shared" si="44"/>
        <v>7315</v>
      </c>
      <c r="O90" s="66">
        <f t="shared" si="57"/>
        <v>45925.85</v>
      </c>
      <c r="P90" s="63">
        <f t="shared" si="45"/>
        <v>36578.700000000004</v>
      </c>
      <c r="Q90" s="63">
        <f t="shared" si="46"/>
        <v>6930</v>
      </c>
      <c r="R90" s="67">
        <f t="shared" si="47"/>
        <v>43508.700000000004</v>
      </c>
      <c r="S90" s="65">
        <f t="shared" si="48"/>
        <v>32514.400000000001</v>
      </c>
      <c r="T90" s="63">
        <f t="shared" si="49"/>
        <v>6160</v>
      </c>
      <c r="U90" s="66">
        <f t="shared" si="39"/>
        <v>38674.400000000001</v>
      </c>
      <c r="V90" s="65">
        <f t="shared" si="50"/>
        <v>28450.1</v>
      </c>
      <c r="W90" s="63">
        <f t="shared" si="51"/>
        <v>5390</v>
      </c>
      <c r="X90" s="66">
        <f t="shared" si="38"/>
        <v>33840.1</v>
      </c>
      <c r="Y90" s="102">
        <f t="shared" si="52"/>
        <v>24385.8</v>
      </c>
      <c r="Z90" s="102">
        <f t="shared" si="53"/>
        <v>4620</v>
      </c>
      <c r="AA90" s="66">
        <f t="shared" si="54"/>
        <v>29005.8</v>
      </c>
    </row>
    <row r="91" spans="1:27" ht="13.5" customHeight="1">
      <c r="A91" s="118">
        <v>40</v>
      </c>
      <c r="B91" s="217">
        <v>42979</v>
      </c>
      <c r="C91" s="68">
        <v>937</v>
      </c>
      <c r="D91" s="310">
        <v>1</v>
      </c>
      <c r="E91" s="70">
        <f t="shared" si="40"/>
        <v>937</v>
      </c>
      <c r="F91" s="59">
        <v>0</v>
      </c>
      <c r="G91" s="70">
        <f t="shared" si="41"/>
        <v>0</v>
      </c>
      <c r="H91" s="68">
        <f t="shared" si="42"/>
        <v>937</v>
      </c>
      <c r="I91" s="107">
        <f t="shared" si="55"/>
        <v>39706</v>
      </c>
      <c r="J91" s="49">
        <f>IF((I91)+K91&gt;I149,I149-K91,(I91))</f>
        <v>39706</v>
      </c>
      <c r="K91" s="49">
        <f t="shared" si="43"/>
        <v>7700</v>
      </c>
      <c r="L91" s="145">
        <f t="shared" si="37"/>
        <v>47406</v>
      </c>
      <c r="M91" s="51">
        <f t="shared" si="56"/>
        <v>37720.699999999997</v>
      </c>
      <c r="N91" s="49">
        <f t="shared" si="44"/>
        <v>7315</v>
      </c>
      <c r="O91" s="52">
        <f t="shared" si="57"/>
        <v>45035.7</v>
      </c>
      <c r="P91" s="73">
        <f t="shared" si="45"/>
        <v>35735.4</v>
      </c>
      <c r="Q91" s="49">
        <f t="shared" si="46"/>
        <v>6930</v>
      </c>
      <c r="R91" s="53">
        <f t="shared" si="47"/>
        <v>42665.4</v>
      </c>
      <c r="S91" s="51">
        <f t="shared" si="48"/>
        <v>31764.800000000003</v>
      </c>
      <c r="T91" s="49">
        <f t="shared" si="49"/>
        <v>6160</v>
      </c>
      <c r="U91" s="52">
        <f t="shared" si="39"/>
        <v>37924.800000000003</v>
      </c>
      <c r="V91" s="51">
        <f t="shared" si="50"/>
        <v>27794.199999999997</v>
      </c>
      <c r="W91" s="49">
        <f t="shared" si="51"/>
        <v>5390</v>
      </c>
      <c r="X91" s="52">
        <f t="shared" si="38"/>
        <v>33184.199999999997</v>
      </c>
      <c r="Y91" s="122">
        <f t="shared" si="52"/>
        <v>23823.599999999999</v>
      </c>
      <c r="Z91" s="122">
        <f t="shared" si="53"/>
        <v>4620</v>
      </c>
      <c r="AA91" s="52">
        <f t="shared" si="54"/>
        <v>28443.599999999999</v>
      </c>
    </row>
    <row r="92" spans="1:27" ht="13.5" customHeight="1">
      <c r="A92" s="118">
        <v>39</v>
      </c>
      <c r="B92" s="216">
        <v>43009</v>
      </c>
      <c r="C92" s="68">
        <v>937</v>
      </c>
      <c r="D92" s="310">
        <v>1</v>
      </c>
      <c r="E92" s="60">
        <f t="shared" si="40"/>
        <v>937</v>
      </c>
      <c r="F92" s="59">
        <v>0</v>
      </c>
      <c r="G92" s="60">
        <f t="shared" si="41"/>
        <v>0</v>
      </c>
      <c r="H92" s="57">
        <f t="shared" si="42"/>
        <v>937</v>
      </c>
      <c r="I92" s="106">
        <f t="shared" si="55"/>
        <v>38769</v>
      </c>
      <c r="J92" s="63">
        <f>IF((I92)+K92&gt;I149,I149-K92,(I92))</f>
        <v>38769</v>
      </c>
      <c r="K92" s="63">
        <f t="shared" si="43"/>
        <v>7700</v>
      </c>
      <c r="L92" s="148">
        <f t="shared" si="37"/>
        <v>46469</v>
      </c>
      <c r="M92" s="65">
        <f t="shared" si="56"/>
        <v>36830.549999999996</v>
      </c>
      <c r="N92" s="63">
        <f t="shared" si="44"/>
        <v>7315</v>
      </c>
      <c r="O92" s="66">
        <f t="shared" si="57"/>
        <v>44145.549999999996</v>
      </c>
      <c r="P92" s="63">
        <f t="shared" si="45"/>
        <v>34892.1</v>
      </c>
      <c r="Q92" s="63">
        <f t="shared" si="46"/>
        <v>6930</v>
      </c>
      <c r="R92" s="67">
        <f t="shared" si="47"/>
        <v>41822.1</v>
      </c>
      <c r="S92" s="65">
        <f t="shared" si="48"/>
        <v>31015.200000000001</v>
      </c>
      <c r="T92" s="63">
        <f t="shared" si="49"/>
        <v>6160</v>
      </c>
      <c r="U92" s="66">
        <f t="shared" si="39"/>
        <v>37175.199999999997</v>
      </c>
      <c r="V92" s="65">
        <f t="shared" si="50"/>
        <v>27138.3</v>
      </c>
      <c r="W92" s="63">
        <f t="shared" si="51"/>
        <v>5390</v>
      </c>
      <c r="X92" s="66">
        <f t="shared" si="38"/>
        <v>32528.3</v>
      </c>
      <c r="Y92" s="102">
        <f t="shared" si="52"/>
        <v>23261.399999999998</v>
      </c>
      <c r="Z92" s="102">
        <f t="shared" si="53"/>
        <v>4620</v>
      </c>
      <c r="AA92" s="66">
        <f t="shared" si="54"/>
        <v>27881.399999999998</v>
      </c>
    </row>
    <row r="93" spans="1:27" ht="13.5" customHeight="1">
      <c r="A93" s="118">
        <v>38</v>
      </c>
      <c r="B93" s="217">
        <v>43040</v>
      </c>
      <c r="C93" s="68">
        <v>937</v>
      </c>
      <c r="D93" s="310">
        <v>1</v>
      </c>
      <c r="E93" s="70">
        <f t="shared" si="40"/>
        <v>937</v>
      </c>
      <c r="F93" s="59">
        <v>0</v>
      </c>
      <c r="G93" s="70">
        <f t="shared" si="41"/>
        <v>0</v>
      </c>
      <c r="H93" s="68">
        <f t="shared" si="42"/>
        <v>937</v>
      </c>
      <c r="I93" s="107">
        <f t="shared" si="55"/>
        <v>37832</v>
      </c>
      <c r="J93" s="49">
        <f>IF((I93)+K93&gt;I149,I149-K93,(I93))</f>
        <v>37832</v>
      </c>
      <c r="K93" s="49">
        <f t="shared" si="43"/>
        <v>7700</v>
      </c>
      <c r="L93" s="145">
        <f t="shared" si="37"/>
        <v>45532</v>
      </c>
      <c r="M93" s="51">
        <f t="shared" si="56"/>
        <v>35940.400000000001</v>
      </c>
      <c r="N93" s="49">
        <f t="shared" si="44"/>
        <v>7315</v>
      </c>
      <c r="O93" s="52">
        <f t="shared" si="57"/>
        <v>43255.4</v>
      </c>
      <c r="P93" s="73">
        <f t="shared" si="45"/>
        <v>34048.800000000003</v>
      </c>
      <c r="Q93" s="49">
        <f t="shared" si="46"/>
        <v>6930</v>
      </c>
      <c r="R93" s="53">
        <f t="shared" si="47"/>
        <v>40978.800000000003</v>
      </c>
      <c r="S93" s="51">
        <f t="shared" si="48"/>
        <v>30265.600000000002</v>
      </c>
      <c r="T93" s="49">
        <f t="shared" si="49"/>
        <v>6160</v>
      </c>
      <c r="U93" s="52">
        <f t="shared" si="39"/>
        <v>36425.600000000006</v>
      </c>
      <c r="V93" s="51">
        <f t="shared" si="50"/>
        <v>26482.399999999998</v>
      </c>
      <c r="W93" s="49">
        <f t="shared" si="51"/>
        <v>5390</v>
      </c>
      <c r="X93" s="52">
        <f t="shared" si="38"/>
        <v>31872.399999999998</v>
      </c>
      <c r="Y93" s="122">
        <f t="shared" si="52"/>
        <v>22699.200000000001</v>
      </c>
      <c r="Z93" s="122">
        <f t="shared" si="53"/>
        <v>4620</v>
      </c>
      <c r="AA93" s="52">
        <f t="shared" si="54"/>
        <v>27319.200000000001</v>
      </c>
    </row>
    <row r="94" spans="1:27" ht="13.5" customHeight="1">
      <c r="A94" s="118">
        <v>37</v>
      </c>
      <c r="B94" s="216">
        <v>43070</v>
      </c>
      <c r="C94" s="68">
        <v>937</v>
      </c>
      <c r="D94" s="310">
        <v>1</v>
      </c>
      <c r="E94" s="60">
        <f t="shared" si="40"/>
        <v>937</v>
      </c>
      <c r="F94" s="59">
        <v>0</v>
      </c>
      <c r="G94" s="60">
        <f t="shared" si="41"/>
        <v>0</v>
      </c>
      <c r="H94" s="57">
        <f t="shared" si="42"/>
        <v>937</v>
      </c>
      <c r="I94" s="106">
        <f t="shared" si="55"/>
        <v>36895</v>
      </c>
      <c r="J94" s="63">
        <f>IF((I94)+K94&gt;I149,I149-K94,(I94))</f>
        <v>36895</v>
      </c>
      <c r="K94" s="63">
        <f t="shared" si="43"/>
        <v>7700</v>
      </c>
      <c r="L94" s="148">
        <f t="shared" si="37"/>
        <v>44595</v>
      </c>
      <c r="M94" s="65">
        <f t="shared" si="56"/>
        <v>35050.25</v>
      </c>
      <c r="N94" s="63">
        <f t="shared" si="44"/>
        <v>7315</v>
      </c>
      <c r="O94" s="66">
        <f t="shared" si="57"/>
        <v>42365.25</v>
      </c>
      <c r="P94" s="63">
        <f t="shared" si="45"/>
        <v>33205.5</v>
      </c>
      <c r="Q94" s="63">
        <f t="shared" si="46"/>
        <v>6930</v>
      </c>
      <c r="R94" s="67">
        <f t="shared" si="47"/>
        <v>40135.5</v>
      </c>
      <c r="S94" s="65">
        <f t="shared" si="48"/>
        <v>29516</v>
      </c>
      <c r="T94" s="63">
        <f t="shared" si="49"/>
        <v>6160</v>
      </c>
      <c r="U94" s="66">
        <f t="shared" si="39"/>
        <v>35676</v>
      </c>
      <c r="V94" s="65">
        <f t="shared" si="50"/>
        <v>25826.5</v>
      </c>
      <c r="W94" s="63">
        <f t="shared" si="51"/>
        <v>5390</v>
      </c>
      <c r="X94" s="66">
        <f t="shared" si="38"/>
        <v>31216.5</v>
      </c>
      <c r="Y94" s="102">
        <f t="shared" si="52"/>
        <v>22137</v>
      </c>
      <c r="Z94" s="102">
        <f t="shared" si="53"/>
        <v>4620</v>
      </c>
      <c r="AA94" s="66">
        <f t="shared" si="54"/>
        <v>26757</v>
      </c>
    </row>
    <row r="95" spans="1:27" ht="13.5" customHeight="1">
      <c r="A95" s="118">
        <v>36</v>
      </c>
      <c r="B95" s="217">
        <v>43101</v>
      </c>
      <c r="C95" s="57">
        <v>954</v>
      </c>
      <c r="D95" s="310">
        <v>1</v>
      </c>
      <c r="E95" s="60">
        <f t="shared" ref="E95:E106" si="58">C95*D95</f>
        <v>954</v>
      </c>
      <c r="F95" s="59">
        <v>0</v>
      </c>
      <c r="G95" s="60">
        <f t="shared" ref="G95:G106" si="59">E95*F95</f>
        <v>0</v>
      </c>
      <c r="H95" s="57">
        <f t="shared" ref="H95:H106" si="60">E95+G95</f>
        <v>954</v>
      </c>
      <c r="I95" s="107">
        <f t="shared" si="55"/>
        <v>35958</v>
      </c>
      <c r="J95" s="49">
        <f t="shared" ref="J95:J106" si="61">IF((I95)+K95&gt;$I$149,$I$149-K95,(I95))</f>
        <v>35958</v>
      </c>
      <c r="K95" s="49">
        <f t="shared" si="43"/>
        <v>7700</v>
      </c>
      <c r="L95" s="145">
        <f t="shared" ref="L95:L106" si="62">J95+K95</f>
        <v>43658</v>
      </c>
      <c r="M95" s="51">
        <f t="shared" si="56"/>
        <v>34160.1</v>
      </c>
      <c r="N95" s="49">
        <f t="shared" si="44"/>
        <v>7315</v>
      </c>
      <c r="O95" s="52">
        <f t="shared" si="57"/>
        <v>41475.1</v>
      </c>
      <c r="P95" s="73">
        <f t="shared" si="45"/>
        <v>32362.2</v>
      </c>
      <c r="Q95" s="49">
        <f t="shared" si="46"/>
        <v>6930</v>
      </c>
      <c r="R95" s="53">
        <f t="shared" si="47"/>
        <v>39292.199999999997</v>
      </c>
      <c r="S95" s="51">
        <f t="shared" si="48"/>
        <v>28766.400000000001</v>
      </c>
      <c r="T95" s="49">
        <f t="shared" si="49"/>
        <v>6160</v>
      </c>
      <c r="U95" s="52">
        <f t="shared" ref="U95:U106" si="63">S95+T95</f>
        <v>34926.400000000001</v>
      </c>
      <c r="V95" s="51">
        <f t="shared" si="50"/>
        <v>25170.6</v>
      </c>
      <c r="W95" s="49">
        <f t="shared" si="51"/>
        <v>5390</v>
      </c>
      <c r="X95" s="52">
        <f t="shared" ref="X95:X106" si="64">V95+W95</f>
        <v>30560.6</v>
      </c>
      <c r="Y95" s="122">
        <f t="shared" si="52"/>
        <v>21574.799999999999</v>
      </c>
      <c r="Z95" s="122">
        <f t="shared" si="53"/>
        <v>4620</v>
      </c>
      <c r="AA95" s="52">
        <f t="shared" ref="AA95:AA106" si="65">Y95+Z95</f>
        <v>26194.799999999999</v>
      </c>
    </row>
    <row r="96" spans="1:27" ht="13.5" customHeight="1">
      <c r="A96" s="118">
        <v>35</v>
      </c>
      <c r="B96" s="216">
        <v>43132</v>
      </c>
      <c r="C96" s="57">
        <v>954</v>
      </c>
      <c r="D96" s="310">
        <v>1</v>
      </c>
      <c r="E96" s="60">
        <f t="shared" si="58"/>
        <v>954</v>
      </c>
      <c r="F96" s="59">
        <v>0</v>
      </c>
      <c r="G96" s="60">
        <f t="shared" si="59"/>
        <v>0</v>
      </c>
      <c r="H96" s="57">
        <f t="shared" si="60"/>
        <v>954</v>
      </c>
      <c r="I96" s="106">
        <f t="shared" si="55"/>
        <v>35004</v>
      </c>
      <c r="J96" s="63">
        <f t="shared" si="61"/>
        <v>35004</v>
      </c>
      <c r="K96" s="63">
        <f t="shared" si="43"/>
        <v>7700</v>
      </c>
      <c r="L96" s="148">
        <f t="shared" si="62"/>
        <v>42704</v>
      </c>
      <c r="M96" s="65">
        <f t="shared" si="56"/>
        <v>33253.799999999996</v>
      </c>
      <c r="N96" s="63">
        <f t="shared" si="44"/>
        <v>7315</v>
      </c>
      <c r="O96" s="66">
        <f t="shared" si="57"/>
        <v>40568.799999999996</v>
      </c>
      <c r="P96" s="63">
        <f t="shared" si="45"/>
        <v>31503.600000000002</v>
      </c>
      <c r="Q96" s="63">
        <f t="shared" si="46"/>
        <v>6930</v>
      </c>
      <c r="R96" s="67">
        <f t="shared" si="47"/>
        <v>38433.600000000006</v>
      </c>
      <c r="S96" s="65">
        <f t="shared" si="48"/>
        <v>28003.200000000001</v>
      </c>
      <c r="T96" s="63">
        <f t="shared" si="49"/>
        <v>6160</v>
      </c>
      <c r="U96" s="66">
        <f t="shared" si="63"/>
        <v>34163.199999999997</v>
      </c>
      <c r="V96" s="65">
        <f t="shared" si="50"/>
        <v>24502.799999999999</v>
      </c>
      <c r="W96" s="63">
        <f t="shared" si="51"/>
        <v>5390</v>
      </c>
      <c r="X96" s="66">
        <f t="shared" si="64"/>
        <v>29892.799999999999</v>
      </c>
      <c r="Y96" s="102">
        <f t="shared" si="52"/>
        <v>21002.399999999998</v>
      </c>
      <c r="Z96" s="102">
        <f t="shared" si="53"/>
        <v>4620</v>
      </c>
      <c r="AA96" s="66">
        <f t="shared" si="65"/>
        <v>25622.399999999998</v>
      </c>
    </row>
    <row r="97" spans="1:27" ht="13.5" customHeight="1">
      <c r="A97" s="118">
        <v>34</v>
      </c>
      <c r="B97" s="217">
        <v>43160</v>
      </c>
      <c r="C97" s="57">
        <v>954</v>
      </c>
      <c r="D97" s="310">
        <v>1</v>
      </c>
      <c r="E97" s="60">
        <f t="shared" si="58"/>
        <v>954</v>
      </c>
      <c r="F97" s="59">
        <v>0</v>
      </c>
      <c r="G97" s="60">
        <f t="shared" si="59"/>
        <v>0</v>
      </c>
      <c r="H97" s="57">
        <f t="shared" si="60"/>
        <v>954</v>
      </c>
      <c r="I97" s="107">
        <f t="shared" si="55"/>
        <v>34050</v>
      </c>
      <c r="J97" s="49">
        <f t="shared" si="61"/>
        <v>34050</v>
      </c>
      <c r="K97" s="49">
        <f t="shared" si="43"/>
        <v>7700</v>
      </c>
      <c r="L97" s="145">
        <f t="shared" si="62"/>
        <v>41750</v>
      </c>
      <c r="M97" s="51">
        <f t="shared" si="56"/>
        <v>32347.5</v>
      </c>
      <c r="N97" s="49">
        <f t="shared" si="44"/>
        <v>7315</v>
      </c>
      <c r="O97" s="52">
        <f t="shared" si="57"/>
        <v>39662.5</v>
      </c>
      <c r="P97" s="73">
        <f t="shared" si="45"/>
        <v>30645</v>
      </c>
      <c r="Q97" s="49">
        <f t="shared" si="46"/>
        <v>6930</v>
      </c>
      <c r="R97" s="53">
        <f t="shared" si="47"/>
        <v>37575</v>
      </c>
      <c r="S97" s="51">
        <f t="shared" si="48"/>
        <v>27240</v>
      </c>
      <c r="T97" s="49">
        <f t="shared" si="49"/>
        <v>6160</v>
      </c>
      <c r="U97" s="52">
        <f t="shared" si="63"/>
        <v>33400</v>
      </c>
      <c r="V97" s="51">
        <f t="shared" si="50"/>
        <v>23835</v>
      </c>
      <c r="W97" s="49">
        <f t="shared" si="51"/>
        <v>5390</v>
      </c>
      <c r="X97" s="52">
        <f t="shared" si="64"/>
        <v>29225</v>
      </c>
      <c r="Y97" s="122">
        <f t="shared" si="52"/>
        <v>20430</v>
      </c>
      <c r="Z97" s="122">
        <f t="shared" si="53"/>
        <v>4620</v>
      </c>
      <c r="AA97" s="52">
        <f t="shared" si="65"/>
        <v>25050</v>
      </c>
    </row>
    <row r="98" spans="1:27" ht="13.5" customHeight="1">
      <c r="A98" s="118">
        <v>33</v>
      </c>
      <c r="B98" s="216">
        <v>43191</v>
      </c>
      <c r="C98" s="57">
        <v>954</v>
      </c>
      <c r="D98" s="310">
        <v>1</v>
      </c>
      <c r="E98" s="60">
        <f t="shared" si="58"/>
        <v>954</v>
      </c>
      <c r="F98" s="59">
        <v>0</v>
      </c>
      <c r="G98" s="60">
        <f t="shared" si="59"/>
        <v>0</v>
      </c>
      <c r="H98" s="57">
        <f t="shared" si="60"/>
        <v>954</v>
      </c>
      <c r="I98" s="106">
        <f t="shared" si="55"/>
        <v>33096</v>
      </c>
      <c r="J98" s="63">
        <f t="shared" si="61"/>
        <v>33096</v>
      </c>
      <c r="K98" s="63">
        <f t="shared" si="43"/>
        <v>7700</v>
      </c>
      <c r="L98" s="148">
        <f t="shared" si="62"/>
        <v>40796</v>
      </c>
      <c r="M98" s="65">
        <f t="shared" si="56"/>
        <v>31441.199999999997</v>
      </c>
      <c r="N98" s="63">
        <f t="shared" si="44"/>
        <v>7315</v>
      </c>
      <c r="O98" s="66">
        <f t="shared" ref="O98:O106" si="66">M98+N98</f>
        <v>38756.199999999997</v>
      </c>
      <c r="P98" s="63">
        <f t="shared" si="45"/>
        <v>29786.400000000001</v>
      </c>
      <c r="Q98" s="63">
        <f t="shared" si="46"/>
        <v>6930</v>
      </c>
      <c r="R98" s="67">
        <f t="shared" si="47"/>
        <v>36716.400000000001</v>
      </c>
      <c r="S98" s="65">
        <f t="shared" si="48"/>
        <v>26476.800000000003</v>
      </c>
      <c r="T98" s="63">
        <f t="shared" si="49"/>
        <v>6160</v>
      </c>
      <c r="U98" s="66">
        <f t="shared" si="63"/>
        <v>32636.800000000003</v>
      </c>
      <c r="V98" s="65">
        <f t="shared" si="50"/>
        <v>23167.199999999997</v>
      </c>
      <c r="W98" s="63">
        <f t="shared" si="51"/>
        <v>5390</v>
      </c>
      <c r="X98" s="66">
        <f t="shared" si="64"/>
        <v>28557.199999999997</v>
      </c>
      <c r="Y98" s="102">
        <f t="shared" si="52"/>
        <v>19857.599999999999</v>
      </c>
      <c r="Z98" s="102">
        <f t="shared" si="53"/>
        <v>4620</v>
      </c>
      <c r="AA98" s="66">
        <f t="shared" si="65"/>
        <v>24477.599999999999</v>
      </c>
    </row>
    <row r="99" spans="1:27" ht="13.5" customHeight="1">
      <c r="A99" s="118">
        <v>32</v>
      </c>
      <c r="B99" s="217">
        <v>43221</v>
      </c>
      <c r="C99" s="57">
        <v>954</v>
      </c>
      <c r="D99" s="310">
        <v>1</v>
      </c>
      <c r="E99" s="60">
        <f t="shared" si="58"/>
        <v>954</v>
      </c>
      <c r="F99" s="59">
        <v>0</v>
      </c>
      <c r="G99" s="60">
        <f t="shared" si="59"/>
        <v>0</v>
      </c>
      <c r="H99" s="57">
        <f t="shared" si="60"/>
        <v>954</v>
      </c>
      <c r="I99" s="107">
        <f t="shared" si="55"/>
        <v>32142</v>
      </c>
      <c r="J99" s="49">
        <f t="shared" si="61"/>
        <v>32142</v>
      </c>
      <c r="K99" s="49">
        <f t="shared" si="43"/>
        <v>7700</v>
      </c>
      <c r="L99" s="145">
        <f t="shared" si="62"/>
        <v>39842</v>
      </c>
      <c r="M99" s="51">
        <f t="shared" si="56"/>
        <v>30534.899999999998</v>
      </c>
      <c r="N99" s="49">
        <f t="shared" si="44"/>
        <v>7315</v>
      </c>
      <c r="O99" s="52">
        <f t="shared" si="66"/>
        <v>37849.899999999994</v>
      </c>
      <c r="P99" s="73">
        <f t="shared" si="45"/>
        <v>28927.8</v>
      </c>
      <c r="Q99" s="49">
        <f t="shared" si="46"/>
        <v>6930</v>
      </c>
      <c r="R99" s="53">
        <f t="shared" si="47"/>
        <v>35857.800000000003</v>
      </c>
      <c r="S99" s="51">
        <f t="shared" si="48"/>
        <v>25713.600000000002</v>
      </c>
      <c r="T99" s="49">
        <f t="shared" si="49"/>
        <v>6160</v>
      </c>
      <c r="U99" s="52">
        <f t="shared" si="63"/>
        <v>31873.600000000002</v>
      </c>
      <c r="V99" s="51">
        <f t="shared" si="50"/>
        <v>22499.399999999998</v>
      </c>
      <c r="W99" s="49">
        <f t="shared" si="51"/>
        <v>5390</v>
      </c>
      <c r="X99" s="52">
        <f t="shared" si="64"/>
        <v>27889.399999999998</v>
      </c>
      <c r="Y99" s="122">
        <f t="shared" si="52"/>
        <v>19285.2</v>
      </c>
      <c r="Z99" s="122">
        <f t="shared" si="53"/>
        <v>4620</v>
      </c>
      <c r="AA99" s="52">
        <f t="shared" si="65"/>
        <v>23905.200000000001</v>
      </c>
    </row>
    <row r="100" spans="1:27" ht="13.5" customHeight="1">
      <c r="A100" s="118">
        <v>31</v>
      </c>
      <c r="B100" s="216">
        <v>43252</v>
      </c>
      <c r="C100" s="57">
        <v>954</v>
      </c>
      <c r="D100" s="310">
        <v>1</v>
      </c>
      <c r="E100" s="60">
        <f t="shared" si="58"/>
        <v>954</v>
      </c>
      <c r="F100" s="59">
        <v>0</v>
      </c>
      <c r="G100" s="60">
        <f t="shared" si="59"/>
        <v>0</v>
      </c>
      <c r="H100" s="57">
        <f t="shared" si="60"/>
        <v>954</v>
      </c>
      <c r="I100" s="106">
        <f t="shared" si="55"/>
        <v>31188</v>
      </c>
      <c r="J100" s="63">
        <f t="shared" si="61"/>
        <v>31188</v>
      </c>
      <c r="K100" s="63">
        <f t="shared" si="43"/>
        <v>7700</v>
      </c>
      <c r="L100" s="148">
        <f t="shared" si="62"/>
        <v>38888</v>
      </c>
      <c r="M100" s="65">
        <f t="shared" si="56"/>
        <v>29628.6</v>
      </c>
      <c r="N100" s="63">
        <f t="shared" si="44"/>
        <v>7315</v>
      </c>
      <c r="O100" s="66">
        <f t="shared" si="66"/>
        <v>36943.599999999999</v>
      </c>
      <c r="P100" s="63">
        <f t="shared" si="45"/>
        <v>28069.200000000001</v>
      </c>
      <c r="Q100" s="63">
        <f t="shared" si="46"/>
        <v>6930</v>
      </c>
      <c r="R100" s="67">
        <f t="shared" si="47"/>
        <v>34999.199999999997</v>
      </c>
      <c r="S100" s="65">
        <f t="shared" si="48"/>
        <v>24950.400000000001</v>
      </c>
      <c r="T100" s="63">
        <f t="shared" si="49"/>
        <v>6160</v>
      </c>
      <c r="U100" s="66">
        <f t="shared" si="63"/>
        <v>31110.400000000001</v>
      </c>
      <c r="V100" s="65">
        <f t="shared" si="50"/>
        <v>21831.599999999999</v>
      </c>
      <c r="W100" s="63">
        <f t="shared" si="51"/>
        <v>5390</v>
      </c>
      <c r="X100" s="66">
        <f t="shared" si="64"/>
        <v>27221.599999999999</v>
      </c>
      <c r="Y100" s="102">
        <f t="shared" si="52"/>
        <v>18712.8</v>
      </c>
      <c r="Z100" s="102">
        <f t="shared" si="53"/>
        <v>4620</v>
      </c>
      <c r="AA100" s="66">
        <f t="shared" si="65"/>
        <v>23332.799999999999</v>
      </c>
    </row>
    <row r="101" spans="1:27" ht="13.5" customHeight="1">
      <c r="A101" s="118">
        <v>30</v>
      </c>
      <c r="B101" s="217">
        <v>43282</v>
      </c>
      <c r="C101" s="57">
        <v>954</v>
      </c>
      <c r="D101" s="310">
        <v>1</v>
      </c>
      <c r="E101" s="60">
        <f t="shared" si="58"/>
        <v>954</v>
      </c>
      <c r="F101" s="59">
        <v>0</v>
      </c>
      <c r="G101" s="60">
        <f t="shared" si="59"/>
        <v>0</v>
      </c>
      <c r="H101" s="57">
        <f t="shared" si="60"/>
        <v>954</v>
      </c>
      <c r="I101" s="107">
        <f t="shared" si="55"/>
        <v>30234</v>
      </c>
      <c r="J101" s="49">
        <f t="shared" si="61"/>
        <v>30234</v>
      </c>
      <c r="K101" s="49">
        <f t="shared" si="43"/>
        <v>7700</v>
      </c>
      <c r="L101" s="145">
        <f t="shared" si="62"/>
        <v>37934</v>
      </c>
      <c r="M101" s="51">
        <f t="shared" si="56"/>
        <v>28722.3</v>
      </c>
      <c r="N101" s="49">
        <f t="shared" si="44"/>
        <v>7315</v>
      </c>
      <c r="O101" s="52">
        <f t="shared" si="66"/>
        <v>36037.300000000003</v>
      </c>
      <c r="P101" s="73">
        <f t="shared" si="45"/>
        <v>27210.600000000002</v>
      </c>
      <c r="Q101" s="49">
        <f t="shared" si="46"/>
        <v>6930</v>
      </c>
      <c r="R101" s="53">
        <f t="shared" si="47"/>
        <v>34140.600000000006</v>
      </c>
      <c r="S101" s="51">
        <f t="shared" si="48"/>
        <v>24187.200000000001</v>
      </c>
      <c r="T101" s="49">
        <f t="shared" si="49"/>
        <v>6160</v>
      </c>
      <c r="U101" s="52">
        <f t="shared" si="63"/>
        <v>30347.200000000001</v>
      </c>
      <c r="V101" s="51">
        <f t="shared" si="50"/>
        <v>21163.8</v>
      </c>
      <c r="W101" s="49">
        <f t="shared" si="51"/>
        <v>5390</v>
      </c>
      <c r="X101" s="52">
        <f t="shared" si="64"/>
        <v>26553.8</v>
      </c>
      <c r="Y101" s="122">
        <f t="shared" si="52"/>
        <v>18140.399999999998</v>
      </c>
      <c r="Z101" s="122">
        <f t="shared" si="53"/>
        <v>4620</v>
      </c>
      <c r="AA101" s="52">
        <f t="shared" si="65"/>
        <v>22760.399999999998</v>
      </c>
    </row>
    <row r="102" spans="1:27" ht="13.5" customHeight="1">
      <c r="A102" s="118">
        <v>29</v>
      </c>
      <c r="B102" s="216">
        <v>43313</v>
      </c>
      <c r="C102" s="57">
        <v>954</v>
      </c>
      <c r="D102" s="310">
        <v>1</v>
      </c>
      <c r="E102" s="60">
        <f t="shared" si="58"/>
        <v>954</v>
      </c>
      <c r="F102" s="59">
        <v>0</v>
      </c>
      <c r="G102" s="60">
        <f t="shared" si="59"/>
        <v>0</v>
      </c>
      <c r="H102" s="57">
        <f t="shared" si="60"/>
        <v>954</v>
      </c>
      <c r="I102" s="106">
        <f t="shared" si="55"/>
        <v>29280</v>
      </c>
      <c r="J102" s="63">
        <f t="shared" si="61"/>
        <v>29280</v>
      </c>
      <c r="K102" s="63">
        <f t="shared" si="43"/>
        <v>7700</v>
      </c>
      <c r="L102" s="148">
        <f t="shared" si="62"/>
        <v>36980</v>
      </c>
      <c r="M102" s="65">
        <f t="shared" si="56"/>
        <v>27816</v>
      </c>
      <c r="N102" s="63">
        <f t="shared" si="44"/>
        <v>7315</v>
      </c>
      <c r="O102" s="66">
        <f t="shared" si="66"/>
        <v>35131</v>
      </c>
      <c r="P102" s="63">
        <f t="shared" si="45"/>
        <v>26352</v>
      </c>
      <c r="Q102" s="63">
        <f t="shared" si="46"/>
        <v>6930</v>
      </c>
      <c r="R102" s="67">
        <f t="shared" si="47"/>
        <v>33282</v>
      </c>
      <c r="S102" s="65">
        <f t="shared" si="48"/>
        <v>23424</v>
      </c>
      <c r="T102" s="63">
        <f t="shared" si="49"/>
        <v>6160</v>
      </c>
      <c r="U102" s="66">
        <f t="shared" si="63"/>
        <v>29584</v>
      </c>
      <c r="V102" s="65">
        <f t="shared" si="50"/>
        <v>20496</v>
      </c>
      <c r="W102" s="63">
        <f t="shared" si="51"/>
        <v>5390</v>
      </c>
      <c r="X102" s="66">
        <f t="shared" si="64"/>
        <v>25886</v>
      </c>
      <c r="Y102" s="102">
        <f t="shared" si="52"/>
        <v>17568</v>
      </c>
      <c r="Z102" s="102">
        <f t="shared" si="53"/>
        <v>4620</v>
      </c>
      <c r="AA102" s="66">
        <f t="shared" si="65"/>
        <v>22188</v>
      </c>
    </row>
    <row r="103" spans="1:27" ht="13.5" customHeight="1">
      <c r="A103" s="118">
        <v>28</v>
      </c>
      <c r="B103" s="216">
        <v>43344</v>
      </c>
      <c r="C103" s="57">
        <v>954</v>
      </c>
      <c r="D103" s="310">
        <v>1</v>
      </c>
      <c r="E103" s="60">
        <f t="shared" si="58"/>
        <v>954</v>
      </c>
      <c r="F103" s="59">
        <v>0</v>
      </c>
      <c r="G103" s="60">
        <f t="shared" si="59"/>
        <v>0</v>
      </c>
      <c r="H103" s="57">
        <f t="shared" si="60"/>
        <v>954</v>
      </c>
      <c r="I103" s="107">
        <f t="shared" si="55"/>
        <v>28326</v>
      </c>
      <c r="J103" s="49">
        <f t="shared" si="61"/>
        <v>28326</v>
      </c>
      <c r="K103" s="49">
        <f t="shared" si="43"/>
        <v>7700</v>
      </c>
      <c r="L103" s="145">
        <f t="shared" si="62"/>
        <v>36026</v>
      </c>
      <c r="M103" s="51">
        <f t="shared" si="56"/>
        <v>26909.699999999997</v>
      </c>
      <c r="N103" s="49">
        <f t="shared" si="44"/>
        <v>7315</v>
      </c>
      <c r="O103" s="52">
        <f t="shared" si="66"/>
        <v>34224.699999999997</v>
      </c>
      <c r="P103" s="73">
        <f t="shared" si="45"/>
        <v>25493.4</v>
      </c>
      <c r="Q103" s="49">
        <f t="shared" si="46"/>
        <v>6930</v>
      </c>
      <c r="R103" s="53">
        <f t="shared" si="47"/>
        <v>32423.4</v>
      </c>
      <c r="S103" s="51">
        <f t="shared" si="48"/>
        <v>22660.800000000003</v>
      </c>
      <c r="T103" s="49">
        <f t="shared" si="49"/>
        <v>6160</v>
      </c>
      <c r="U103" s="52">
        <f t="shared" si="63"/>
        <v>28820.800000000003</v>
      </c>
      <c r="V103" s="51">
        <f t="shared" si="50"/>
        <v>19828.199999999997</v>
      </c>
      <c r="W103" s="49">
        <f t="shared" si="51"/>
        <v>5390</v>
      </c>
      <c r="X103" s="52">
        <f t="shared" si="64"/>
        <v>25218.199999999997</v>
      </c>
      <c r="Y103" s="122">
        <f t="shared" si="52"/>
        <v>16995.599999999999</v>
      </c>
      <c r="Z103" s="122">
        <f t="shared" si="53"/>
        <v>4620</v>
      </c>
      <c r="AA103" s="52">
        <f t="shared" si="65"/>
        <v>21615.599999999999</v>
      </c>
    </row>
    <row r="104" spans="1:27" ht="13.5" customHeight="1">
      <c r="A104" s="118">
        <v>27</v>
      </c>
      <c r="B104" s="217">
        <v>43374</v>
      </c>
      <c r="C104" s="57">
        <v>954</v>
      </c>
      <c r="D104" s="310">
        <v>1</v>
      </c>
      <c r="E104" s="60">
        <f t="shared" si="58"/>
        <v>954</v>
      </c>
      <c r="F104" s="59">
        <v>0</v>
      </c>
      <c r="G104" s="60">
        <f t="shared" si="59"/>
        <v>0</v>
      </c>
      <c r="H104" s="57">
        <f t="shared" si="60"/>
        <v>954</v>
      </c>
      <c r="I104" s="106">
        <f t="shared" si="55"/>
        <v>27372</v>
      </c>
      <c r="J104" s="63">
        <f t="shared" si="61"/>
        <v>27372</v>
      </c>
      <c r="K104" s="63">
        <f t="shared" si="43"/>
        <v>7700</v>
      </c>
      <c r="L104" s="148">
        <f t="shared" si="62"/>
        <v>35072</v>
      </c>
      <c r="M104" s="65">
        <f t="shared" si="56"/>
        <v>26003.399999999998</v>
      </c>
      <c r="N104" s="63">
        <f t="shared" si="44"/>
        <v>7315</v>
      </c>
      <c r="O104" s="66">
        <f t="shared" si="66"/>
        <v>33318.399999999994</v>
      </c>
      <c r="P104" s="63">
        <f t="shared" si="45"/>
        <v>24634.799999999999</v>
      </c>
      <c r="Q104" s="63">
        <f t="shared" si="46"/>
        <v>6930</v>
      </c>
      <c r="R104" s="67">
        <f t="shared" si="47"/>
        <v>31564.799999999999</v>
      </c>
      <c r="S104" s="65">
        <f t="shared" si="48"/>
        <v>21897.600000000002</v>
      </c>
      <c r="T104" s="63">
        <f t="shared" si="49"/>
        <v>6160</v>
      </c>
      <c r="U104" s="66">
        <f t="shared" si="63"/>
        <v>28057.600000000002</v>
      </c>
      <c r="V104" s="65">
        <f t="shared" si="50"/>
        <v>19160.399999999998</v>
      </c>
      <c r="W104" s="63">
        <f t="shared" si="51"/>
        <v>5390</v>
      </c>
      <c r="X104" s="66">
        <f t="shared" si="64"/>
        <v>24550.399999999998</v>
      </c>
      <c r="Y104" s="102">
        <f t="shared" si="52"/>
        <v>16423.2</v>
      </c>
      <c r="Z104" s="102">
        <f t="shared" si="53"/>
        <v>4620</v>
      </c>
      <c r="AA104" s="66">
        <f t="shared" si="65"/>
        <v>21043.200000000001</v>
      </c>
    </row>
    <row r="105" spans="1:27" ht="13.5" customHeight="1">
      <c r="A105" s="118">
        <v>26</v>
      </c>
      <c r="B105" s="216">
        <v>43405</v>
      </c>
      <c r="C105" s="174">
        <v>954</v>
      </c>
      <c r="D105" s="310">
        <v>1</v>
      </c>
      <c r="E105" s="60">
        <f t="shared" si="58"/>
        <v>954</v>
      </c>
      <c r="F105" s="59">
        <v>0</v>
      </c>
      <c r="G105" s="60">
        <f t="shared" si="59"/>
        <v>0</v>
      </c>
      <c r="H105" s="57">
        <f t="shared" si="60"/>
        <v>954</v>
      </c>
      <c r="I105" s="107">
        <f t="shared" si="55"/>
        <v>26418</v>
      </c>
      <c r="J105" s="49">
        <f t="shared" si="61"/>
        <v>26418</v>
      </c>
      <c r="K105" s="49">
        <f t="shared" si="43"/>
        <v>7700</v>
      </c>
      <c r="L105" s="145">
        <f t="shared" si="62"/>
        <v>34118</v>
      </c>
      <c r="M105" s="51">
        <f t="shared" si="56"/>
        <v>25097.1</v>
      </c>
      <c r="N105" s="49">
        <f t="shared" si="44"/>
        <v>7315</v>
      </c>
      <c r="O105" s="52">
        <f t="shared" si="66"/>
        <v>32412.1</v>
      </c>
      <c r="P105" s="73">
        <f t="shared" si="45"/>
        <v>23776.2</v>
      </c>
      <c r="Q105" s="49">
        <f t="shared" si="46"/>
        <v>6930</v>
      </c>
      <c r="R105" s="53">
        <f t="shared" si="47"/>
        <v>30706.2</v>
      </c>
      <c r="S105" s="51">
        <f t="shared" si="48"/>
        <v>21134.400000000001</v>
      </c>
      <c r="T105" s="49">
        <f t="shared" si="49"/>
        <v>6160</v>
      </c>
      <c r="U105" s="52">
        <f t="shared" si="63"/>
        <v>27294.400000000001</v>
      </c>
      <c r="V105" s="51">
        <f t="shared" si="50"/>
        <v>18492.599999999999</v>
      </c>
      <c r="W105" s="49">
        <f t="shared" si="51"/>
        <v>5390</v>
      </c>
      <c r="X105" s="52">
        <f t="shared" si="64"/>
        <v>23882.6</v>
      </c>
      <c r="Y105" s="122">
        <f t="shared" si="52"/>
        <v>15850.8</v>
      </c>
      <c r="Z105" s="122">
        <f t="shared" si="53"/>
        <v>4620</v>
      </c>
      <c r="AA105" s="52">
        <f t="shared" si="65"/>
        <v>20470.8</v>
      </c>
    </row>
    <row r="106" spans="1:27" ht="13.5" customHeight="1">
      <c r="A106" s="118">
        <v>25</v>
      </c>
      <c r="B106" s="217">
        <v>43435</v>
      </c>
      <c r="C106" s="57">
        <v>954</v>
      </c>
      <c r="D106" s="310">
        <v>1</v>
      </c>
      <c r="E106" s="60">
        <f t="shared" si="58"/>
        <v>954</v>
      </c>
      <c r="F106" s="59">
        <v>0</v>
      </c>
      <c r="G106" s="60">
        <f t="shared" si="59"/>
        <v>0</v>
      </c>
      <c r="H106" s="57">
        <f t="shared" si="60"/>
        <v>954</v>
      </c>
      <c r="I106" s="106">
        <f t="shared" si="55"/>
        <v>25464</v>
      </c>
      <c r="J106" s="63">
        <f t="shared" si="61"/>
        <v>25464</v>
      </c>
      <c r="K106" s="63">
        <f t="shared" si="43"/>
        <v>7700</v>
      </c>
      <c r="L106" s="148">
        <f t="shared" si="62"/>
        <v>33164</v>
      </c>
      <c r="M106" s="65">
        <f t="shared" si="56"/>
        <v>24190.799999999999</v>
      </c>
      <c r="N106" s="63">
        <f t="shared" si="44"/>
        <v>7315</v>
      </c>
      <c r="O106" s="66">
        <f t="shared" si="66"/>
        <v>31505.8</v>
      </c>
      <c r="P106" s="63">
        <f t="shared" si="45"/>
        <v>22917.600000000002</v>
      </c>
      <c r="Q106" s="63">
        <f t="shared" si="46"/>
        <v>6930</v>
      </c>
      <c r="R106" s="67">
        <f t="shared" si="47"/>
        <v>29847.600000000002</v>
      </c>
      <c r="S106" s="65">
        <f t="shared" si="48"/>
        <v>20371.2</v>
      </c>
      <c r="T106" s="63">
        <f t="shared" si="49"/>
        <v>6160</v>
      </c>
      <c r="U106" s="66">
        <f t="shared" si="63"/>
        <v>26531.200000000001</v>
      </c>
      <c r="V106" s="65">
        <f t="shared" si="50"/>
        <v>17824.8</v>
      </c>
      <c r="W106" s="63">
        <f t="shared" si="51"/>
        <v>5390</v>
      </c>
      <c r="X106" s="66">
        <f t="shared" si="64"/>
        <v>23214.799999999999</v>
      </c>
      <c r="Y106" s="102">
        <f t="shared" si="52"/>
        <v>15278.4</v>
      </c>
      <c r="Z106" s="102">
        <f t="shared" si="53"/>
        <v>4620</v>
      </c>
      <c r="AA106" s="66">
        <f t="shared" si="65"/>
        <v>19898.400000000001</v>
      </c>
    </row>
    <row r="107" spans="1:27" ht="13.5" customHeight="1">
      <c r="A107" s="118">
        <v>24</v>
      </c>
      <c r="B107" s="216">
        <v>43466</v>
      </c>
      <c r="C107" s="174">
        <v>998</v>
      </c>
      <c r="D107" s="311">
        <v>1</v>
      </c>
      <c r="E107" s="70">
        <f t="shared" si="40"/>
        <v>998</v>
      </c>
      <c r="F107" s="59">
        <v>0</v>
      </c>
      <c r="G107" s="70">
        <f t="shared" si="41"/>
        <v>0</v>
      </c>
      <c r="H107" s="68">
        <f t="shared" si="42"/>
        <v>998</v>
      </c>
      <c r="I107" s="107">
        <f t="shared" si="55"/>
        <v>24510</v>
      </c>
      <c r="J107" s="49">
        <f>IF((I107)+K107&gt;I149,I149-K107,(I107))</f>
        <v>24510</v>
      </c>
      <c r="K107" s="49">
        <f t="shared" ref="K107:K130" si="67">I$148</f>
        <v>7700</v>
      </c>
      <c r="L107" s="145">
        <f t="shared" si="37"/>
        <v>32210</v>
      </c>
      <c r="M107" s="51">
        <f t="shared" si="56"/>
        <v>23284.5</v>
      </c>
      <c r="N107" s="49">
        <f t="shared" ref="N107:N130" si="68">K107*M$9</f>
        <v>7315</v>
      </c>
      <c r="O107" s="52">
        <f t="shared" si="57"/>
        <v>30599.5</v>
      </c>
      <c r="P107" s="73">
        <f t="shared" ref="P107:P130" si="69">J107*$P$9</f>
        <v>22059</v>
      </c>
      <c r="Q107" s="49">
        <f t="shared" ref="Q107:Q130" si="70">K107*P$9</f>
        <v>6930</v>
      </c>
      <c r="R107" s="53">
        <f t="shared" ref="R107:R130" si="71">P107+Q107</f>
        <v>28989</v>
      </c>
      <c r="S107" s="51">
        <f t="shared" ref="S107:S130" si="72">J107*S$9</f>
        <v>19608</v>
      </c>
      <c r="T107" s="49">
        <f t="shared" ref="T107:T130" si="73">K107*S$9</f>
        <v>6160</v>
      </c>
      <c r="U107" s="52">
        <f t="shared" si="39"/>
        <v>25768</v>
      </c>
      <c r="V107" s="51">
        <f t="shared" ref="V107:V130" si="74">J107*V$9</f>
        <v>17157</v>
      </c>
      <c r="W107" s="49">
        <f t="shared" ref="W107:W130" si="75">K107*V$9</f>
        <v>5390</v>
      </c>
      <c r="X107" s="52">
        <f t="shared" si="38"/>
        <v>22547</v>
      </c>
      <c r="Y107" s="122">
        <f t="shared" ref="Y107:Y130" si="76">J107*Y$9</f>
        <v>14706</v>
      </c>
      <c r="Z107" s="122">
        <f t="shared" ref="Z107:Z130" si="77">K107*Y$9</f>
        <v>4620</v>
      </c>
      <c r="AA107" s="52">
        <f t="shared" si="54"/>
        <v>19326</v>
      </c>
    </row>
    <row r="108" spans="1:27" ht="13.5" customHeight="1">
      <c r="A108" s="118">
        <v>23</v>
      </c>
      <c r="B108" s="217">
        <v>43497</v>
      </c>
      <c r="C108" s="174">
        <v>998</v>
      </c>
      <c r="D108" s="310">
        <v>1</v>
      </c>
      <c r="E108" s="60">
        <f t="shared" si="40"/>
        <v>998</v>
      </c>
      <c r="F108" s="59">
        <v>0</v>
      </c>
      <c r="G108" s="60">
        <f t="shared" si="41"/>
        <v>0</v>
      </c>
      <c r="H108" s="57">
        <f t="shared" si="42"/>
        <v>998</v>
      </c>
      <c r="I108" s="106">
        <f t="shared" ref="I108:I130" si="78">I107-H107</f>
        <v>23512</v>
      </c>
      <c r="J108" s="63">
        <f>IF((I108)+K108&gt;I149,I149-K108,(I108))</f>
        <v>23512</v>
      </c>
      <c r="K108" s="63">
        <f t="shared" si="67"/>
        <v>7700</v>
      </c>
      <c r="L108" s="148">
        <f t="shared" si="37"/>
        <v>31212</v>
      </c>
      <c r="M108" s="65">
        <f t="shared" ref="M108:M130" si="79">J108*M$9</f>
        <v>22336.399999999998</v>
      </c>
      <c r="N108" s="63">
        <f t="shared" si="68"/>
        <v>7315</v>
      </c>
      <c r="O108" s="66">
        <f t="shared" si="57"/>
        <v>29651.399999999998</v>
      </c>
      <c r="P108" s="63">
        <f t="shared" si="69"/>
        <v>21160.799999999999</v>
      </c>
      <c r="Q108" s="63">
        <f t="shared" si="70"/>
        <v>6930</v>
      </c>
      <c r="R108" s="67">
        <f t="shared" si="71"/>
        <v>28090.799999999999</v>
      </c>
      <c r="S108" s="65">
        <f t="shared" si="72"/>
        <v>18809.600000000002</v>
      </c>
      <c r="T108" s="63">
        <f t="shared" si="73"/>
        <v>6160</v>
      </c>
      <c r="U108" s="66">
        <f t="shared" si="39"/>
        <v>24969.600000000002</v>
      </c>
      <c r="V108" s="65">
        <f t="shared" si="74"/>
        <v>16458.399999999998</v>
      </c>
      <c r="W108" s="63">
        <f t="shared" si="75"/>
        <v>5390</v>
      </c>
      <c r="X108" s="66">
        <f t="shared" si="38"/>
        <v>21848.399999999998</v>
      </c>
      <c r="Y108" s="102">
        <f t="shared" si="76"/>
        <v>14107.199999999999</v>
      </c>
      <c r="Z108" s="102">
        <f t="shared" si="77"/>
        <v>4620</v>
      </c>
      <c r="AA108" s="66">
        <f t="shared" si="54"/>
        <v>18727.199999999997</v>
      </c>
    </row>
    <row r="109" spans="1:27" ht="13.5" customHeight="1">
      <c r="A109" s="118">
        <v>22</v>
      </c>
      <c r="B109" s="216">
        <v>43525</v>
      </c>
      <c r="C109" s="174">
        <v>998</v>
      </c>
      <c r="D109" s="310">
        <v>1</v>
      </c>
      <c r="E109" s="70">
        <f t="shared" si="40"/>
        <v>998</v>
      </c>
      <c r="F109" s="59">
        <v>0</v>
      </c>
      <c r="G109" s="70">
        <f t="shared" si="41"/>
        <v>0</v>
      </c>
      <c r="H109" s="68">
        <f t="shared" si="42"/>
        <v>998</v>
      </c>
      <c r="I109" s="107">
        <f t="shared" si="78"/>
        <v>22514</v>
      </c>
      <c r="J109" s="49">
        <f>IF((I109)+K109&gt;I149,I149-K109,(I109))</f>
        <v>22514</v>
      </c>
      <c r="K109" s="49">
        <f t="shared" si="67"/>
        <v>7700</v>
      </c>
      <c r="L109" s="145">
        <f t="shared" si="37"/>
        <v>30214</v>
      </c>
      <c r="M109" s="51">
        <f t="shared" si="79"/>
        <v>21388.3</v>
      </c>
      <c r="N109" s="49">
        <f t="shared" si="68"/>
        <v>7315</v>
      </c>
      <c r="O109" s="52">
        <f t="shared" si="57"/>
        <v>28703.3</v>
      </c>
      <c r="P109" s="73">
        <f t="shared" si="69"/>
        <v>20262.600000000002</v>
      </c>
      <c r="Q109" s="49">
        <f t="shared" si="70"/>
        <v>6930</v>
      </c>
      <c r="R109" s="53">
        <f t="shared" si="71"/>
        <v>27192.600000000002</v>
      </c>
      <c r="S109" s="51">
        <f t="shared" si="72"/>
        <v>18011.2</v>
      </c>
      <c r="T109" s="49">
        <f t="shared" si="73"/>
        <v>6160</v>
      </c>
      <c r="U109" s="52">
        <f t="shared" si="39"/>
        <v>24171.200000000001</v>
      </c>
      <c r="V109" s="51">
        <f t="shared" si="74"/>
        <v>15759.8</v>
      </c>
      <c r="W109" s="49">
        <f t="shared" si="75"/>
        <v>5390</v>
      </c>
      <c r="X109" s="52">
        <f t="shared" si="38"/>
        <v>21149.8</v>
      </c>
      <c r="Y109" s="122">
        <f t="shared" si="76"/>
        <v>13508.4</v>
      </c>
      <c r="Z109" s="122">
        <f t="shared" si="77"/>
        <v>4620</v>
      </c>
      <c r="AA109" s="52">
        <f t="shared" si="54"/>
        <v>18128.400000000001</v>
      </c>
    </row>
    <row r="110" spans="1:27" ht="13.5" customHeight="1">
      <c r="A110" s="118">
        <v>21</v>
      </c>
      <c r="B110" s="217">
        <v>43556</v>
      </c>
      <c r="C110" s="174">
        <v>998</v>
      </c>
      <c r="D110" s="310">
        <v>1</v>
      </c>
      <c r="E110" s="60">
        <f t="shared" si="40"/>
        <v>998</v>
      </c>
      <c r="F110" s="59">
        <v>0</v>
      </c>
      <c r="G110" s="60">
        <f t="shared" si="41"/>
        <v>0</v>
      </c>
      <c r="H110" s="57">
        <f t="shared" si="42"/>
        <v>998</v>
      </c>
      <c r="I110" s="106">
        <f t="shared" si="78"/>
        <v>21516</v>
      </c>
      <c r="J110" s="63">
        <f>IF((I110)+K110&gt;I149,I149-K110,(I110))</f>
        <v>21516</v>
      </c>
      <c r="K110" s="63">
        <f t="shared" si="67"/>
        <v>7700</v>
      </c>
      <c r="L110" s="148">
        <f t="shared" si="37"/>
        <v>29216</v>
      </c>
      <c r="M110" s="65">
        <f t="shared" si="79"/>
        <v>20440.2</v>
      </c>
      <c r="N110" s="63">
        <f t="shared" si="68"/>
        <v>7315</v>
      </c>
      <c r="O110" s="66">
        <f t="shared" si="57"/>
        <v>27755.200000000001</v>
      </c>
      <c r="P110" s="63">
        <f t="shared" si="69"/>
        <v>19364.400000000001</v>
      </c>
      <c r="Q110" s="63">
        <f t="shared" si="70"/>
        <v>6930</v>
      </c>
      <c r="R110" s="67">
        <f t="shared" si="71"/>
        <v>26294.400000000001</v>
      </c>
      <c r="S110" s="65">
        <f t="shared" si="72"/>
        <v>17212.8</v>
      </c>
      <c r="T110" s="63">
        <f t="shared" si="73"/>
        <v>6160</v>
      </c>
      <c r="U110" s="66">
        <f t="shared" si="39"/>
        <v>23372.799999999999</v>
      </c>
      <c r="V110" s="65">
        <f t="shared" si="74"/>
        <v>15061.199999999999</v>
      </c>
      <c r="W110" s="63">
        <f t="shared" si="75"/>
        <v>5390</v>
      </c>
      <c r="X110" s="66">
        <f t="shared" si="38"/>
        <v>20451.199999999997</v>
      </c>
      <c r="Y110" s="102">
        <f t="shared" si="76"/>
        <v>12909.6</v>
      </c>
      <c r="Z110" s="102">
        <f t="shared" si="77"/>
        <v>4620</v>
      </c>
      <c r="AA110" s="66">
        <f t="shared" si="54"/>
        <v>17529.599999999999</v>
      </c>
    </row>
    <row r="111" spans="1:27" ht="13.5" customHeight="1">
      <c r="A111" s="118">
        <v>20</v>
      </c>
      <c r="B111" s="216">
        <v>43586</v>
      </c>
      <c r="C111" s="174">
        <v>998</v>
      </c>
      <c r="D111" s="310">
        <v>1</v>
      </c>
      <c r="E111" s="70">
        <f t="shared" si="40"/>
        <v>998</v>
      </c>
      <c r="F111" s="59">
        <v>0</v>
      </c>
      <c r="G111" s="70">
        <f t="shared" si="41"/>
        <v>0</v>
      </c>
      <c r="H111" s="68">
        <f t="shared" si="42"/>
        <v>998</v>
      </c>
      <c r="I111" s="107">
        <f t="shared" si="78"/>
        <v>20518</v>
      </c>
      <c r="J111" s="49">
        <f>IF((I111)+K111&gt;I149,I149-K111,(I111))</f>
        <v>20518</v>
      </c>
      <c r="K111" s="49">
        <f t="shared" si="67"/>
        <v>7700</v>
      </c>
      <c r="L111" s="145">
        <f t="shared" si="37"/>
        <v>28218</v>
      </c>
      <c r="M111" s="51">
        <f t="shared" si="79"/>
        <v>19492.099999999999</v>
      </c>
      <c r="N111" s="49">
        <f t="shared" si="68"/>
        <v>7315</v>
      </c>
      <c r="O111" s="52">
        <f t="shared" si="57"/>
        <v>26807.1</v>
      </c>
      <c r="P111" s="73">
        <f t="shared" si="69"/>
        <v>18466.2</v>
      </c>
      <c r="Q111" s="49">
        <f t="shared" si="70"/>
        <v>6930</v>
      </c>
      <c r="R111" s="53">
        <f t="shared" si="71"/>
        <v>25396.2</v>
      </c>
      <c r="S111" s="51">
        <f t="shared" si="72"/>
        <v>16414.400000000001</v>
      </c>
      <c r="T111" s="49">
        <f t="shared" si="73"/>
        <v>6160</v>
      </c>
      <c r="U111" s="52">
        <f t="shared" si="39"/>
        <v>22574.400000000001</v>
      </c>
      <c r="V111" s="51">
        <f t="shared" si="74"/>
        <v>14362.599999999999</v>
      </c>
      <c r="W111" s="49">
        <f t="shared" si="75"/>
        <v>5390</v>
      </c>
      <c r="X111" s="52">
        <f t="shared" si="38"/>
        <v>19752.599999999999</v>
      </c>
      <c r="Y111" s="122">
        <f t="shared" si="76"/>
        <v>12310.8</v>
      </c>
      <c r="Z111" s="122">
        <f t="shared" si="77"/>
        <v>4620</v>
      </c>
      <c r="AA111" s="52">
        <f t="shared" si="54"/>
        <v>16930.8</v>
      </c>
    </row>
    <row r="112" spans="1:27" ht="13.5" customHeight="1">
      <c r="A112" s="118">
        <v>19</v>
      </c>
      <c r="B112" s="217">
        <v>43617</v>
      </c>
      <c r="C112" s="174">
        <v>998</v>
      </c>
      <c r="D112" s="310">
        <v>1</v>
      </c>
      <c r="E112" s="60">
        <f t="shared" si="40"/>
        <v>998</v>
      </c>
      <c r="F112" s="59">
        <v>0</v>
      </c>
      <c r="G112" s="60">
        <f t="shared" si="41"/>
        <v>0</v>
      </c>
      <c r="H112" s="57">
        <f t="shared" si="42"/>
        <v>998</v>
      </c>
      <c r="I112" s="106">
        <f t="shared" si="78"/>
        <v>19520</v>
      </c>
      <c r="J112" s="63">
        <f>IF((I112)+K112&gt;I149,I149-K112,(I112))</f>
        <v>19520</v>
      </c>
      <c r="K112" s="63">
        <f t="shared" si="67"/>
        <v>7700</v>
      </c>
      <c r="L112" s="148">
        <f t="shared" si="37"/>
        <v>27220</v>
      </c>
      <c r="M112" s="65">
        <f t="shared" si="79"/>
        <v>18544</v>
      </c>
      <c r="N112" s="63">
        <f t="shared" si="68"/>
        <v>7315</v>
      </c>
      <c r="O112" s="66">
        <f t="shared" si="57"/>
        <v>25859</v>
      </c>
      <c r="P112" s="63">
        <f t="shared" si="69"/>
        <v>17568</v>
      </c>
      <c r="Q112" s="63">
        <f t="shared" si="70"/>
        <v>6930</v>
      </c>
      <c r="R112" s="67">
        <f t="shared" si="71"/>
        <v>24498</v>
      </c>
      <c r="S112" s="65">
        <f t="shared" si="72"/>
        <v>15616</v>
      </c>
      <c r="T112" s="63">
        <f t="shared" si="73"/>
        <v>6160</v>
      </c>
      <c r="U112" s="66">
        <f t="shared" si="39"/>
        <v>21776</v>
      </c>
      <c r="V112" s="65">
        <f t="shared" si="74"/>
        <v>13664</v>
      </c>
      <c r="W112" s="63">
        <f t="shared" si="75"/>
        <v>5390</v>
      </c>
      <c r="X112" s="66">
        <f t="shared" si="38"/>
        <v>19054</v>
      </c>
      <c r="Y112" s="102">
        <f t="shared" si="76"/>
        <v>11712</v>
      </c>
      <c r="Z112" s="102">
        <f t="shared" si="77"/>
        <v>4620</v>
      </c>
      <c r="AA112" s="66">
        <f t="shared" si="54"/>
        <v>16332</v>
      </c>
    </row>
    <row r="113" spans="1:27" ht="13.5" customHeight="1">
      <c r="A113" s="118">
        <v>18</v>
      </c>
      <c r="B113" s="216">
        <v>43647</v>
      </c>
      <c r="C113" s="174">
        <v>998</v>
      </c>
      <c r="D113" s="310">
        <v>1</v>
      </c>
      <c r="E113" s="70">
        <f t="shared" si="40"/>
        <v>998</v>
      </c>
      <c r="F113" s="59">
        <v>0</v>
      </c>
      <c r="G113" s="70">
        <f t="shared" si="41"/>
        <v>0</v>
      </c>
      <c r="H113" s="68">
        <f t="shared" si="42"/>
        <v>998</v>
      </c>
      <c r="I113" s="107">
        <f t="shared" si="78"/>
        <v>18522</v>
      </c>
      <c r="J113" s="49">
        <f>IF((I113)+K113&gt;I149,I149-K113,(I113))</f>
        <v>18522</v>
      </c>
      <c r="K113" s="49">
        <f t="shared" si="67"/>
        <v>7700</v>
      </c>
      <c r="L113" s="145">
        <f t="shared" si="37"/>
        <v>26222</v>
      </c>
      <c r="M113" s="51">
        <f t="shared" si="79"/>
        <v>17595.899999999998</v>
      </c>
      <c r="N113" s="49">
        <f t="shared" si="68"/>
        <v>7315</v>
      </c>
      <c r="O113" s="52">
        <f t="shared" si="57"/>
        <v>24910.899999999998</v>
      </c>
      <c r="P113" s="73">
        <f t="shared" si="69"/>
        <v>16669.8</v>
      </c>
      <c r="Q113" s="49">
        <f t="shared" si="70"/>
        <v>6930</v>
      </c>
      <c r="R113" s="53">
        <f t="shared" si="71"/>
        <v>23599.8</v>
      </c>
      <c r="S113" s="51">
        <f t="shared" si="72"/>
        <v>14817.6</v>
      </c>
      <c r="T113" s="49">
        <f t="shared" si="73"/>
        <v>6160</v>
      </c>
      <c r="U113" s="52">
        <f t="shared" si="39"/>
        <v>20977.599999999999</v>
      </c>
      <c r="V113" s="51">
        <f t="shared" si="74"/>
        <v>12965.4</v>
      </c>
      <c r="W113" s="49">
        <f t="shared" si="75"/>
        <v>5390</v>
      </c>
      <c r="X113" s="52">
        <f t="shared" si="38"/>
        <v>18355.400000000001</v>
      </c>
      <c r="Y113" s="122">
        <f t="shared" si="76"/>
        <v>11113.199999999999</v>
      </c>
      <c r="Z113" s="122">
        <f t="shared" si="77"/>
        <v>4620</v>
      </c>
      <c r="AA113" s="52">
        <f t="shared" si="54"/>
        <v>15733.199999999999</v>
      </c>
    </row>
    <row r="114" spans="1:27" ht="13.5" customHeight="1">
      <c r="A114" s="118">
        <v>17</v>
      </c>
      <c r="B114" s="217">
        <v>43678</v>
      </c>
      <c r="C114" s="174">
        <v>998</v>
      </c>
      <c r="D114" s="310">
        <v>1</v>
      </c>
      <c r="E114" s="60">
        <f t="shared" si="40"/>
        <v>998</v>
      </c>
      <c r="F114" s="59">
        <v>0</v>
      </c>
      <c r="G114" s="60">
        <f t="shared" si="41"/>
        <v>0</v>
      </c>
      <c r="H114" s="57">
        <f t="shared" si="42"/>
        <v>998</v>
      </c>
      <c r="I114" s="106">
        <f t="shared" si="78"/>
        <v>17524</v>
      </c>
      <c r="J114" s="63">
        <f>IF((I114)+K114&gt;I149,I149-K114,(I114))</f>
        <v>17524</v>
      </c>
      <c r="K114" s="63">
        <f t="shared" si="67"/>
        <v>7700</v>
      </c>
      <c r="L114" s="148">
        <f t="shared" si="37"/>
        <v>25224</v>
      </c>
      <c r="M114" s="65">
        <f t="shared" si="79"/>
        <v>16647.8</v>
      </c>
      <c r="N114" s="63">
        <f t="shared" si="68"/>
        <v>7315</v>
      </c>
      <c r="O114" s="66">
        <f t="shared" si="57"/>
        <v>23962.799999999999</v>
      </c>
      <c r="P114" s="63">
        <f t="shared" si="69"/>
        <v>15771.6</v>
      </c>
      <c r="Q114" s="63">
        <f t="shared" si="70"/>
        <v>6930</v>
      </c>
      <c r="R114" s="67">
        <f t="shared" si="71"/>
        <v>22701.599999999999</v>
      </c>
      <c r="S114" s="65">
        <f t="shared" si="72"/>
        <v>14019.2</v>
      </c>
      <c r="T114" s="63">
        <f t="shared" si="73"/>
        <v>6160</v>
      </c>
      <c r="U114" s="66">
        <f t="shared" si="39"/>
        <v>20179.2</v>
      </c>
      <c r="V114" s="65">
        <f t="shared" si="74"/>
        <v>12266.8</v>
      </c>
      <c r="W114" s="63">
        <f t="shared" si="75"/>
        <v>5390</v>
      </c>
      <c r="X114" s="66">
        <f t="shared" si="38"/>
        <v>17656.8</v>
      </c>
      <c r="Y114" s="102">
        <f t="shared" si="76"/>
        <v>10514.4</v>
      </c>
      <c r="Z114" s="102">
        <f t="shared" si="77"/>
        <v>4620</v>
      </c>
      <c r="AA114" s="66">
        <f t="shared" si="54"/>
        <v>15134.4</v>
      </c>
    </row>
    <row r="115" spans="1:27" ht="13.5" customHeight="1">
      <c r="A115" s="118">
        <v>16</v>
      </c>
      <c r="B115" s="216">
        <v>43709</v>
      </c>
      <c r="C115" s="174">
        <v>998</v>
      </c>
      <c r="D115" s="310">
        <v>1</v>
      </c>
      <c r="E115" s="70">
        <f t="shared" si="40"/>
        <v>998</v>
      </c>
      <c r="F115" s="59">
        <v>0</v>
      </c>
      <c r="G115" s="70">
        <f t="shared" si="41"/>
        <v>0</v>
      </c>
      <c r="H115" s="68">
        <f t="shared" si="42"/>
        <v>998</v>
      </c>
      <c r="I115" s="107">
        <f t="shared" si="78"/>
        <v>16526</v>
      </c>
      <c r="J115" s="49">
        <f>IF((I115)+K115&gt;I149,I149-K115,(I115))</f>
        <v>16526</v>
      </c>
      <c r="K115" s="49">
        <f t="shared" si="67"/>
        <v>7700</v>
      </c>
      <c r="L115" s="145">
        <f t="shared" si="37"/>
        <v>24226</v>
      </c>
      <c r="M115" s="51">
        <f t="shared" si="79"/>
        <v>15699.699999999999</v>
      </c>
      <c r="N115" s="49">
        <f t="shared" si="68"/>
        <v>7315</v>
      </c>
      <c r="O115" s="52">
        <f t="shared" si="57"/>
        <v>23014.699999999997</v>
      </c>
      <c r="P115" s="73">
        <f t="shared" si="69"/>
        <v>14873.4</v>
      </c>
      <c r="Q115" s="49">
        <f t="shared" si="70"/>
        <v>6930</v>
      </c>
      <c r="R115" s="53">
        <f t="shared" si="71"/>
        <v>21803.4</v>
      </c>
      <c r="S115" s="51">
        <f t="shared" si="72"/>
        <v>13220.800000000001</v>
      </c>
      <c r="T115" s="49">
        <f t="shared" si="73"/>
        <v>6160</v>
      </c>
      <c r="U115" s="52">
        <f t="shared" si="39"/>
        <v>19380.800000000003</v>
      </c>
      <c r="V115" s="51">
        <f t="shared" si="74"/>
        <v>11568.199999999999</v>
      </c>
      <c r="W115" s="49">
        <f t="shared" si="75"/>
        <v>5390</v>
      </c>
      <c r="X115" s="52">
        <f t="shared" si="38"/>
        <v>16958.199999999997</v>
      </c>
      <c r="Y115" s="122">
        <f t="shared" si="76"/>
        <v>9915.6</v>
      </c>
      <c r="Z115" s="122">
        <f t="shared" si="77"/>
        <v>4620</v>
      </c>
      <c r="AA115" s="52">
        <f t="shared" si="54"/>
        <v>14535.6</v>
      </c>
    </row>
    <row r="116" spans="1:27" ht="13.5" customHeight="1">
      <c r="A116" s="118">
        <v>15</v>
      </c>
      <c r="B116" s="216">
        <v>43739</v>
      </c>
      <c r="C116" s="174">
        <v>998</v>
      </c>
      <c r="D116" s="310">
        <v>1</v>
      </c>
      <c r="E116" s="60">
        <f t="shared" si="40"/>
        <v>998</v>
      </c>
      <c r="F116" s="59">
        <v>0</v>
      </c>
      <c r="G116" s="60">
        <f t="shared" si="41"/>
        <v>0</v>
      </c>
      <c r="H116" s="57">
        <f t="shared" si="42"/>
        <v>998</v>
      </c>
      <c r="I116" s="106">
        <f t="shared" si="78"/>
        <v>15528</v>
      </c>
      <c r="J116" s="63">
        <f>IF((I116)+K116&gt;I149,I149-K116,(I116))</f>
        <v>15528</v>
      </c>
      <c r="K116" s="63">
        <f t="shared" si="67"/>
        <v>7700</v>
      </c>
      <c r="L116" s="148">
        <f t="shared" si="37"/>
        <v>23228</v>
      </c>
      <c r="M116" s="65">
        <f t="shared" si="79"/>
        <v>14751.599999999999</v>
      </c>
      <c r="N116" s="63">
        <f t="shared" si="68"/>
        <v>7315</v>
      </c>
      <c r="O116" s="66">
        <f t="shared" si="57"/>
        <v>22066.6</v>
      </c>
      <c r="P116" s="63">
        <f t="shared" si="69"/>
        <v>13975.2</v>
      </c>
      <c r="Q116" s="63">
        <f t="shared" si="70"/>
        <v>6930</v>
      </c>
      <c r="R116" s="67">
        <f t="shared" si="71"/>
        <v>20905.2</v>
      </c>
      <c r="S116" s="65">
        <f t="shared" si="72"/>
        <v>12422.400000000001</v>
      </c>
      <c r="T116" s="63">
        <f t="shared" si="73"/>
        <v>6160</v>
      </c>
      <c r="U116" s="66">
        <f t="shared" si="39"/>
        <v>18582.400000000001</v>
      </c>
      <c r="V116" s="65">
        <f t="shared" si="74"/>
        <v>10869.599999999999</v>
      </c>
      <c r="W116" s="63">
        <f t="shared" si="75"/>
        <v>5390</v>
      </c>
      <c r="X116" s="66">
        <f t="shared" si="38"/>
        <v>16259.599999999999</v>
      </c>
      <c r="Y116" s="102">
        <f t="shared" si="76"/>
        <v>9316.7999999999993</v>
      </c>
      <c r="Z116" s="102">
        <f t="shared" si="77"/>
        <v>4620</v>
      </c>
      <c r="AA116" s="66">
        <f t="shared" si="54"/>
        <v>13936.8</v>
      </c>
    </row>
    <row r="117" spans="1:27" ht="13.5" customHeight="1">
      <c r="A117" s="118">
        <v>14</v>
      </c>
      <c r="B117" s="217">
        <v>43770</v>
      </c>
      <c r="C117" s="174">
        <v>998</v>
      </c>
      <c r="D117" s="312">
        <v>1</v>
      </c>
      <c r="E117" s="70">
        <f t="shared" si="40"/>
        <v>998</v>
      </c>
      <c r="F117" s="59">
        <v>0</v>
      </c>
      <c r="G117" s="70">
        <f t="shared" si="41"/>
        <v>0</v>
      </c>
      <c r="H117" s="68">
        <f t="shared" si="42"/>
        <v>998</v>
      </c>
      <c r="I117" s="107">
        <f t="shared" si="78"/>
        <v>14530</v>
      </c>
      <c r="J117" s="49">
        <f>IF((I117)+K117&gt;I149,I149-K117,(I117))</f>
        <v>14530</v>
      </c>
      <c r="K117" s="49">
        <f t="shared" si="67"/>
        <v>7700</v>
      </c>
      <c r="L117" s="145">
        <f t="shared" si="37"/>
        <v>22230</v>
      </c>
      <c r="M117" s="51">
        <f t="shared" si="79"/>
        <v>13803.5</v>
      </c>
      <c r="N117" s="49">
        <f t="shared" si="68"/>
        <v>7315</v>
      </c>
      <c r="O117" s="52">
        <f t="shared" si="57"/>
        <v>21118.5</v>
      </c>
      <c r="P117" s="73">
        <f t="shared" si="69"/>
        <v>13077</v>
      </c>
      <c r="Q117" s="49">
        <f t="shared" si="70"/>
        <v>6930</v>
      </c>
      <c r="R117" s="53">
        <f t="shared" si="71"/>
        <v>20007</v>
      </c>
      <c r="S117" s="51">
        <f t="shared" si="72"/>
        <v>11624</v>
      </c>
      <c r="T117" s="49">
        <f t="shared" si="73"/>
        <v>6160</v>
      </c>
      <c r="U117" s="52">
        <f t="shared" si="39"/>
        <v>17784</v>
      </c>
      <c r="V117" s="51">
        <f t="shared" si="74"/>
        <v>10171</v>
      </c>
      <c r="W117" s="49">
        <f t="shared" si="75"/>
        <v>5390</v>
      </c>
      <c r="X117" s="52">
        <f t="shared" si="38"/>
        <v>15561</v>
      </c>
      <c r="Y117" s="122">
        <f t="shared" si="76"/>
        <v>8718</v>
      </c>
      <c r="Z117" s="122">
        <f t="shared" si="77"/>
        <v>4620</v>
      </c>
      <c r="AA117" s="52">
        <f t="shared" si="54"/>
        <v>13338</v>
      </c>
    </row>
    <row r="118" spans="1:27" ht="13.5" customHeight="1">
      <c r="A118" s="118">
        <v>13</v>
      </c>
      <c r="B118" s="216">
        <v>43800</v>
      </c>
      <c r="C118" s="57">
        <v>998</v>
      </c>
      <c r="D118" s="310">
        <v>1</v>
      </c>
      <c r="E118" s="60">
        <f t="shared" si="40"/>
        <v>998</v>
      </c>
      <c r="F118" s="59">
        <v>0</v>
      </c>
      <c r="G118" s="60">
        <f t="shared" si="41"/>
        <v>0</v>
      </c>
      <c r="H118" s="57">
        <f t="shared" si="42"/>
        <v>998</v>
      </c>
      <c r="I118" s="106">
        <f t="shared" si="78"/>
        <v>13532</v>
      </c>
      <c r="J118" s="63">
        <f>IF((I118)+K118&gt;I$149,I$149-K118,(I118))</f>
        <v>13532</v>
      </c>
      <c r="K118" s="63">
        <f t="shared" si="67"/>
        <v>7700</v>
      </c>
      <c r="L118" s="148">
        <f>J118+K118</f>
        <v>21232</v>
      </c>
      <c r="M118" s="65">
        <f t="shared" si="79"/>
        <v>12855.4</v>
      </c>
      <c r="N118" s="63">
        <f t="shared" si="68"/>
        <v>7315</v>
      </c>
      <c r="O118" s="66">
        <f>M118+N118</f>
        <v>20170.400000000001</v>
      </c>
      <c r="P118" s="63">
        <f t="shared" si="69"/>
        <v>12178.800000000001</v>
      </c>
      <c r="Q118" s="63">
        <f t="shared" si="70"/>
        <v>6930</v>
      </c>
      <c r="R118" s="67">
        <f t="shared" si="71"/>
        <v>19108.800000000003</v>
      </c>
      <c r="S118" s="65">
        <f t="shared" si="72"/>
        <v>10825.6</v>
      </c>
      <c r="T118" s="63">
        <f t="shared" si="73"/>
        <v>6160</v>
      </c>
      <c r="U118" s="66">
        <f>S118+T118</f>
        <v>16985.599999999999</v>
      </c>
      <c r="V118" s="65">
        <f t="shared" si="74"/>
        <v>9472.4</v>
      </c>
      <c r="W118" s="63">
        <f t="shared" si="75"/>
        <v>5390</v>
      </c>
      <c r="X118" s="66">
        <f>V118+W118</f>
        <v>14862.4</v>
      </c>
      <c r="Y118" s="102">
        <f t="shared" si="76"/>
        <v>8119.2</v>
      </c>
      <c r="Z118" s="102">
        <f t="shared" si="77"/>
        <v>4620</v>
      </c>
      <c r="AA118" s="66">
        <f t="shared" si="54"/>
        <v>12739.2</v>
      </c>
    </row>
    <row r="119" spans="1:27" ht="13.5" customHeight="1">
      <c r="A119" s="118">
        <v>12</v>
      </c>
      <c r="B119" s="217">
        <v>43831</v>
      </c>
      <c r="C119" s="174">
        <v>1039</v>
      </c>
      <c r="D119" s="312">
        <v>1</v>
      </c>
      <c r="E119" s="70">
        <f t="shared" ref="E119:E130" si="80">C119*D119</f>
        <v>1039</v>
      </c>
      <c r="F119" s="59">
        <v>0</v>
      </c>
      <c r="G119" s="70">
        <f t="shared" ref="G119:G130" si="81">E119*F119</f>
        <v>0</v>
      </c>
      <c r="H119" s="68">
        <f t="shared" ref="H119:H130" si="82">E119+G119</f>
        <v>1039</v>
      </c>
      <c r="I119" s="107">
        <f t="shared" si="78"/>
        <v>12534</v>
      </c>
      <c r="J119" s="49">
        <f>IF((I119)+K119&gt;I$149,I149-K119,(I119))</f>
        <v>12534</v>
      </c>
      <c r="K119" s="49">
        <f t="shared" si="67"/>
        <v>7700</v>
      </c>
      <c r="L119" s="145">
        <f t="shared" ref="L119:L130" si="83">J119+K119</f>
        <v>20234</v>
      </c>
      <c r="M119" s="51">
        <f t="shared" si="79"/>
        <v>11907.3</v>
      </c>
      <c r="N119" s="49">
        <f t="shared" si="68"/>
        <v>7315</v>
      </c>
      <c r="O119" s="52">
        <f t="shared" ref="O119:O130" si="84">M119+N119</f>
        <v>19222.3</v>
      </c>
      <c r="P119" s="73">
        <f t="shared" si="69"/>
        <v>11280.6</v>
      </c>
      <c r="Q119" s="49">
        <f t="shared" si="70"/>
        <v>6930</v>
      </c>
      <c r="R119" s="53">
        <f t="shared" si="71"/>
        <v>18210.599999999999</v>
      </c>
      <c r="S119" s="51">
        <f t="shared" si="72"/>
        <v>10027.200000000001</v>
      </c>
      <c r="T119" s="49">
        <f t="shared" si="73"/>
        <v>6160</v>
      </c>
      <c r="U119" s="52">
        <f t="shared" ref="U119:U130" si="85">S119+T119</f>
        <v>16187.2</v>
      </c>
      <c r="V119" s="51">
        <f t="shared" si="74"/>
        <v>8773.7999999999993</v>
      </c>
      <c r="W119" s="49">
        <f t="shared" si="75"/>
        <v>5390</v>
      </c>
      <c r="X119" s="52">
        <f t="shared" ref="X119:X130" si="86">V119+W119</f>
        <v>14163.8</v>
      </c>
      <c r="Y119" s="122">
        <f t="shared" si="76"/>
        <v>7520.4</v>
      </c>
      <c r="Z119" s="122">
        <f t="shared" si="77"/>
        <v>4620</v>
      </c>
      <c r="AA119" s="52">
        <f t="shared" ref="AA119:AA130" si="87">Y119+Z119</f>
        <v>12140.4</v>
      </c>
    </row>
    <row r="120" spans="1:27" ht="13.5" customHeight="1">
      <c r="A120" s="118">
        <v>11</v>
      </c>
      <c r="B120" s="216">
        <v>43862</v>
      </c>
      <c r="C120" s="174">
        <v>1045</v>
      </c>
      <c r="D120" s="310">
        <v>1</v>
      </c>
      <c r="E120" s="60">
        <f t="shared" si="80"/>
        <v>1045</v>
      </c>
      <c r="F120" s="59">
        <v>0</v>
      </c>
      <c r="G120" s="60">
        <f t="shared" si="81"/>
        <v>0</v>
      </c>
      <c r="H120" s="57">
        <f t="shared" si="82"/>
        <v>1045</v>
      </c>
      <c r="I120" s="106">
        <f t="shared" si="78"/>
        <v>11495</v>
      </c>
      <c r="J120" s="63">
        <f>IF((I120)+K120&gt;I$149,I$149-K120,(I120))</f>
        <v>11495</v>
      </c>
      <c r="K120" s="63">
        <f t="shared" si="67"/>
        <v>7700</v>
      </c>
      <c r="L120" s="148">
        <f t="shared" si="83"/>
        <v>19195</v>
      </c>
      <c r="M120" s="65">
        <f t="shared" si="79"/>
        <v>10920.25</v>
      </c>
      <c r="N120" s="63">
        <f t="shared" si="68"/>
        <v>7315</v>
      </c>
      <c r="O120" s="66">
        <f t="shared" si="84"/>
        <v>18235.25</v>
      </c>
      <c r="P120" s="63">
        <f t="shared" si="69"/>
        <v>10345.5</v>
      </c>
      <c r="Q120" s="63">
        <f t="shared" si="70"/>
        <v>6930</v>
      </c>
      <c r="R120" s="67">
        <f t="shared" si="71"/>
        <v>17275.5</v>
      </c>
      <c r="S120" s="65">
        <f t="shared" si="72"/>
        <v>9196</v>
      </c>
      <c r="T120" s="63">
        <f t="shared" si="73"/>
        <v>6160</v>
      </c>
      <c r="U120" s="66">
        <f t="shared" si="85"/>
        <v>15356</v>
      </c>
      <c r="V120" s="65">
        <f t="shared" si="74"/>
        <v>8046.4999999999991</v>
      </c>
      <c r="W120" s="63">
        <f t="shared" si="75"/>
        <v>5390</v>
      </c>
      <c r="X120" s="66">
        <f t="shared" si="86"/>
        <v>13436.5</v>
      </c>
      <c r="Y120" s="102">
        <f t="shared" si="76"/>
        <v>6897</v>
      </c>
      <c r="Z120" s="102">
        <f t="shared" si="77"/>
        <v>4620</v>
      </c>
      <c r="AA120" s="66">
        <f t="shared" si="87"/>
        <v>11517</v>
      </c>
    </row>
    <row r="121" spans="1:27" ht="13.5" customHeight="1">
      <c r="A121" s="118">
        <v>10</v>
      </c>
      <c r="B121" s="217">
        <v>43891</v>
      </c>
      <c r="C121" s="174">
        <v>1045</v>
      </c>
      <c r="D121" s="312">
        <v>1</v>
      </c>
      <c r="E121" s="70">
        <f t="shared" si="80"/>
        <v>1045</v>
      </c>
      <c r="F121" s="59">
        <v>0</v>
      </c>
      <c r="G121" s="70">
        <f t="shared" si="81"/>
        <v>0</v>
      </c>
      <c r="H121" s="68">
        <f t="shared" si="82"/>
        <v>1045</v>
      </c>
      <c r="I121" s="107">
        <f t="shared" si="78"/>
        <v>10450</v>
      </c>
      <c r="J121" s="49">
        <f>IF((I121)+K121&gt;I$149,N150-K121,(I121))</f>
        <v>10450</v>
      </c>
      <c r="K121" s="49">
        <f t="shared" si="67"/>
        <v>7700</v>
      </c>
      <c r="L121" s="145">
        <f t="shared" si="83"/>
        <v>18150</v>
      </c>
      <c r="M121" s="51">
        <f t="shared" si="79"/>
        <v>9927.5</v>
      </c>
      <c r="N121" s="49">
        <f t="shared" si="68"/>
        <v>7315</v>
      </c>
      <c r="O121" s="52">
        <f t="shared" si="84"/>
        <v>17242.5</v>
      </c>
      <c r="P121" s="73">
        <f t="shared" si="69"/>
        <v>9405</v>
      </c>
      <c r="Q121" s="49">
        <f t="shared" si="70"/>
        <v>6930</v>
      </c>
      <c r="R121" s="53">
        <f t="shared" si="71"/>
        <v>16335</v>
      </c>
      <c r="S121" s="51">
        <f t="shared" si="72"/>
        <v>8360</v>
      </c>
      <c r="T121" s="49">
        <f t="shared" si="73"/>
        <v>6160</v>
      </c>
      <c r="U121" s="52">
        <f t="shared" si="85"/>
        <v>14520</v>
      </c>
      <c r="V121" s="51">
        <f t="shared" si="74"/>
        <v>7314.9999999999991</v>
      </c>
      <c r="W121" s="49">
        <f t="shared" si="75"/>
        <v>5390</v>
      </c>
      <c r="X121" s="52">
        <f t="shared" si="86"/>
        <v>12705</v>
      </c>
      <c r="Y121" s="122">
        <f t="shared" si="76"/>
        <v>6270</v>
      </c>
      <c r="Z121" s="122">
        <f t="shared" si="77"/>
        <v>4620</v>
      </c>
      <c r="AA121" s="52">
        <f t="shared" si="87"/>
        <v>10890</v>
      </c>
    </row>
    <row r="122" spans="1:27" ht="13.5" customHeight="1">
      <c r="A122" s="118">
        <v>9</v>
      </c>
      <c r="B122" s="216">
        <v>43922</v>
      </c>
      <c r="C122" s="174">
        <v>1045</v>
      </c>
      <c r="D122" s="310">
        <v>1</v>
      </c>
      <c r="E122" s="60">
        <f t="shared" si="80"/>
        <v>1045</v>
      </c>
      <c r="F122" s="59">
        <v>0</v>
      </c>
      <c r="G122" s="60">
        <f t="shared" si="81"/>
        <v>0</v>
      </c>
      <c r="H122" s="57">
        <f t="shared" si="82"/>
        <v>1045</v>
      </c>
      <c r="I122" s="106">
        <f t="shared" si="78"/>
        <v>9405</v>
      </c>
      <c r="J122" s="63">
        <f>IF((I122)+K122&gt;I$149,I$149-K122,(I122))</f>
        <v>9405</v>
      </c>
      <c r="K122" s="63">
        <f t="shared" si="67"/>
        <v>7700</v>
      </c>
      <c r="L122" s="148">
        <f t="shared" si="83"/>
        <v>17105</v>
      </c>
      <c r="M122" s="65">
        <f t="shared" si="79"/>
        <v>8934.75</v>
      </c>
      <c r="N122" s="63">
        <f t="shared" si="68"/>
        <v>7315</v>
      </c>
      <c r="O122" s="66">
        <f t="shared" si="84"/>
        <v>16249.75</v>
      </c>
      <c r="P122" s="63">
        <f t="shared" si="69"/>
        <v>8464.5</v>
      </c>
      <c r="Q122" s="63">
        <f t="shared" si="70"/>
        <v>6930</v>
      </c>
      <c r="R122" s="67">
        <f t="shared" si="71"/>
        <v>15394.5</v>
      </c>
      <c r="S122" s="65">
        <f t="shared" si="72"/>
        <v>7524</v>
      </c>
      <c r="T122" s="63">
        <f t="shared" si="73"/>
        <v>6160</v>
      </c>
      <c r="U122" s="66">
        <f t="shared" si="85"/>
        <v>13684</v>
      </c>
      <c r="V122" s="65">
        <f t="shared" si="74"/>
        <v>6583.5</v>
      </c>
      <c r="W122" s="63">
        <f t="shared" si="75"/>
        <v>5390</v>
      </c>
      <c r="X122" s="66">
        <f t="shared" si="86"/>
        <v>11973.5</v>
      </c>
      <c r="Y122" s="102">
        <f t="shared" si="76"/>
        <v>5643</v>
      </c>
      <c r="Z122" s="102">
        <f t="shared" si="77"/>
        <v>4620</v>
      </c>
      <c r="AA122" s="66">
        <f t="shared" si="87"/>
        <v>10263</v>
      </c>
    </row>
    <row r="123" spans="1:27" ht="13.5" customHeight="1">
      <c r="A123" s="118">
        <v>8</v>
      </c>
      <c r="B123" s="217">
        <v>43952</v>
      </c>
      <c r="C123" s="174">
        <v>1045</v>
      </c>
      <c r="D123" s="312">
        <v>1</v>
      </c>
      <c r="E123" s="70">
        <f t="shared" si="80"/>
        <v>1045</v>
      </c>
      <c r="F123" s="59">
        <v>0</v>
      </c>
      <c r="G123" s="70">
        <f t="shared" si="81"/>
        <v>0</v>
      </c>
      <c r="H123" s="68">
        <f t="shared" si="82"/>
        <v>1045</v>
      </c>
      <c r="I123" s="107">
        <f t="shared" si="78"/>
        <v>8360</v>
      </c>
      <c r="J123" s="49">
        <f>IF((I123)+K123&gt;I$149,N152-K123,(I123))</f>
        <v>8360</v>
      </c>
      <c r="K123" s="49">
        <f t="shared" si="67"/>
        <v>7700</v>
      </c>
      <c r="L123" s="145">
        <f t="shared" si="83"/>
        <v>16060</v>
      </c>
      <c r="M123" s="51">
        <f t="shared" si="79"/>
        <v>7942</v>
      </c>
      <c r="N123" s="49">
        <f t="shared" si="68"/>
        <v>7315</v>
      </c>
      <c r="O123" s="52">
        <f t="shared" si="84"/>
        <v>15257</v>
      </c>
      <c r="P123" s="73">
        <f t="shared" si="69"/>
        <v>7524</v>
      </c>
      <c r="Q123" s="49">
        <f t="shared" si="70"/>
        <v>6930</v>
      </c>
      <c r="R123" s="53">
        <f t="shared" si="71"/>
        <v>14454</v>
      </c>
      <c r="S123" s="51">
        <f t="shared" si="72"/>
        <v>6688</v>
      </c>
      <c r="T123" s="49">
        <f t="shared" si="73"/>
        <v>6160</v>
      </c>
      <c r="U123" s="52">
        <f t="shared" si="85"/>
        <v>12848</v>
      </c>
      <c r="V123" s="51">
        <f t="shared" si="74"/>
        <v>5852</v>
      </c>
      <c r="W123" s="49">
        <f t="shared" si="75"/>
        <v>5390</v>
      </c>
      <c r="X123" s="52">
        <f t="shared" si="86"/>
        <v>11242</v>
      </c>
      <c r="Y123" s="122">
        <f t="shared" si="76"/>
        <v>5016</v>
      </c>
      <c r="Z123" s="122">
        <f t="shared" si="77"/>
        <v>4620</v>
      </c>
      <c r="AA123" s="52">
        <f t="shared" si="87"/>
        <v>9636</v>
      </c>
    </row>
    <row r="124" spans="1:27" ht="13.5" customHeight="1">
      <c r="A124" s="118">
        <v>7</v>
      </c>
      <c r="B124" s="216">
        <v>43983</v>
      </c>
      <c r="C124" s="174">
        <v>1045</v>
      </c>
      <c r="D124" s="310">
        <v>1</v>
      </c>
      <c r="E124" s="60">
        <f t="shared" si="80"/>
        <v>1045</v>
      </c>
      <c r="F124" s="59">
        <v>0</v>
      </c>
      <c r="G124" s="60">
        <f t="shared" si="81"/>
        <v>0</v>
      </c>
      <c r="H124" s="57">
        <f t="shared" si="82"/>
        <v>1045</v>
      </c>
      <c r="I124" s="106">
        <f t="shared" si="78"/>
        <v>7315</v>
      </c>
      <c r="J124" s="63">
        <f>IF((I124)+K124&gt;I$149,I$149-K124,(I124))</f>
        <v>7315</v>
      </c>
      <c r="K124" s="63">
        <f t="shared" si="67"/>
        <v>7700</v>
      </c>
      <c r="L124" s="148">
        <f t="shared" si="83"/>
        <v>15015</v>
      </c>
      <c r="M124" s="65">
        <f t="shared" si="79"/>
        <v>6949.25</v>
      </c>
      <c r="N124" s="63">
        <f t="shared" si="68"/>
        <v>7315</v>
      </c>
      <c r="O124" s="66">
        <f t="shared" si="84"/>
        <v>14264.25</v>
      </c>
      <c r="P124" s="63">
        <f t="shared" si="69"/>
        <v>6583.5</v>
      </c>
      <c r="Q124" s="63">
        <f t="shared" si="70"/>
        <v>6930</v>
      </c>
      <c r="R124" s="67">
        <f t="shared" si="71"/>
        <v>13513.5</v>
      </c>
      <c r="S124" s="65">
        <f t="shared" si="72"/>
        <v>5852</v>
      </c>
      <c r="T124" s="63">
        <f t="shared" si="73"/>
        <v>6160</v>
      </c>
      <c r="U124" s="66">
        <f t="shared" si="85"/>
        <v>12012</v>
      </c>
      <c r="V124" s="65">
        <f t="shared" si="74"/>
        <v>5120.5</v>
      </c>
      <c r="W124" s="63">
        <f t="shared" si="75"/>
        <v>5390</v>
      </c>
      <c r="X124" s="66">
        <f t="shared" si="86"/>
        <v>10510.5</v>
      </c>
      <c r="Y124" s="102">
        <f t="shared" si="76"/>
        <v>4389</v>
      </c>
      <c r="Z124" s="102">
        <f t="shared" si="77"/>
        <v>4620</v>
      </c>
      <c r="AA124" s="66">
        <f t="shared" si="87"/>
        <v>9009</v>
      </c>
    </row>
    <row r="125" spans="1:27" ht="13.5" customHeight="1">
      <c r="A125" s="118">
        <v>6</v>
      </c>
      <c r="B125" s="217">
        <v>44013</v>
      </c>
      <c r="C125" s="174">
        <v>1045</v>
      </c>
      <c r="D125" s="312">
        <v>1</v>
      </c>
      <c r="E125" s="70">
        <f t="shared" si="80"/>
        <v>1045</v>
      </c>
      <c r="F125" s="59">
        <v>0</v>
      </c>
      <c r="G125" s="70">
        <f t="shared" si="81"/>
        <v>0</v>
      </c>
      <c r="H125" s="68">
        <f t="shared" si="82"/>
        <v>1045</v>
      </c>
      <c r="I125" s="107">
        <f t="shared" si="78"/>
        <v>6270</v>
      </c>
      <c r="J125" s="49">
        <f>IF((I125)+K125&gt;I$149,N154-K125,(I125))</f>
        <v>6270</v>
      </c>
      <c r="K125" s="49">
        <f t="shared" si="67"/>
        <v>7700</v>
      </c>
      <c r="L125" s="145">
        <f t="shared" si="83"/>
        <v>13970</v>
      </c>
      <c r="M125" s="51">
        <f t="shared" si="79"/>
        <v>5956.5</v>
      </c>
      <c r="N125" s="49">
        <f t="shared" si="68"/>
        <v>7315</v>
      </c>
      <c r="O125" s="52">
        <f t="shared" si="84"/>
        <v>13271.5</v>
      </c>
      <c r="P125" s="73">
        <f t="shared" si="69"/>
        <v>5643</v>
      </c>
      <c r="Q125" s="49">
        <f t="shared" si="70"/>
        <v>6930</v>
      </c>
      <c r="R125" s="53">
        <f t="shared" si="71"/>
        <v>12573</v>
      </c>
      <c r="S125" s="51">
        <f t="shared" si="72"/>
        <v>5016</v>
      </c>
      <c r="T125" s="49">
        <f t="shared" si="73"/>
        <v>6160</v>
      </c>
      <c r="U125" s="52">
        <f t="shared" si="85"/>
        <v>11176</v>
      </c>
      <c r="V125" s="51">
        <f t="shared" si="74"/>
        <v>4389</v>
      </c>
      <c r="W125" s="49">
        <f t="shared" si="75"/>
        <v>5390</v>
      </c>
      <c r="X125" s="52">
        <f t="shared" si="86"/>
        <v>9779</v>
      </c>
      <c r="Y125" s="122">
        <f t="shared" si="76"/>
        <v>3762</v>
      </c>
      <c r="Z125" s="122">
        <f t="shared" si="77"/>
        <v>4620</v>
      </c>
      <c r="AA125" s="52">
        <f t="shared" si="87"/>
        <v>8382</v>
      </c>
    </row>
    <row r="126" spans="1:27" ht="13.5" customHeight="1">
      <c r="A126" s="118">
        <v>5</v>
      </c>
      <c r="B126" s="216">
        <v>44044</v>
      </c>
      <c r="C126" s="174">
        <v>1045</v>
      </c>
      <c r="D126" s="310">
        <v>1</v>
      </c>
      <c r="E126" s="60">
        <f t="shared" si="80"/>
        <v>1045</v>
      </c>
      <c r="F126" s="59">
        <v>0</v>
      </c>
      <c r="G126" s="60">
        <f t="shared" si="81"/>
        <v>0</v>
      </c>
      <c r="H126" s="57">
        <f t="shared" si="82"/>
        <v>1045</v>
      </c>
      <c r="I126" s="106">
        <f t="shared" si="78"/>
        <v>5225</v>
      </c>
      <c r="J126" s="63">
        <f>IF((I126)+K126&gt;I$149,I$149-K126,(I126))</f>
        <v>5225</v>
      </c>
      <c r="K126" s="63">
        <f t="shared" si="67"/>
        <v>7700</v>
      </c>
      <c r="L126" s="148">
        <f t="shared" si="83"/>
        <v>12925</v>
      </c>
      <c r="M126" s="65">
        <f t="shared" si="79"/>
        <v>4963.75</v>
      </c>
      <c r="N126" s="63">
        <f t="shared" si="68"/>
        <v>7315</v>
      </c>
      <c r="O126" s="66">
        <f t="shared" si="84"/>
        <v>12278.75</v>
      </c>
      <c r="P126" s="63">
        <f t="shared" si="69"/>
        <v>4702.5</v>
      </c>
      <c r="Q126" s="63">
        <f t="shared" si="70"/>
        <v>6930</v>
      </c>
      <c r="R126" s="67">
        <f t="shared" si="71"/>
        <v>11632.5</v>
      </c>
      <c r="S126" s="65">
        <f t="shared" si="72"/>
        <v>4180</v>
      </c>
      <c r="T126" s="63">
        <f t="shared" si="73"/>
        <v>6160</v>
      </c>
      <c r="U126" s="66">
        <f t="shared" si="85"/>
        <v>10340</v>
      </c>
      <c r="V126" s="65">
        <f t="shared" si="74"/>
        <v>3657.4999999999995</v>
      </c>
      <c r="W126" s="63">
        <f t="shared" si="75"/>
        <v>5390</v>
      </c>
      <c r="X126" s="66">
        <f t="shared" si="86"/>
        <v>9047.5</v>
      </c>
      <c r="Y126" s="102">
        <f t="shared" si="76"/>
        <v>3135</v>
      </c>
      <c r="Z126" s="102">
        <f t="shared" si="77"/>
        <v>4620</v>
      </c>
      <c r="AA126" s="66">
        <f t="shared" si="87"/>
        <v>7755</v>
      </c>
    </row>
    <row r="127" spans="1:27" ht="13.5" customHeight="1">
      <c r="A127" s="118">
        <v>4</v>
      </c>
      <c r="B127" s="217">
        <v>44075</v>
      </c>
      <c r="C127" s="174">
        <v>1045</v>
      </c>
      <c r="D127" s="312">
        <v>1</v>
      </c>
      <c r="E127" s="70">
        <f t="shared" si="80"/>
        <v>1045</v>
      </c>
      <c r="F127" s="59">
        <v>0</v>
      </c>
      <c r="G127" s="70">
        <f t="shared" si="81"/>
        <v>0</v>
      </c>
      <c r="H127" s="68">
        <f t="shared" si="82"/>
        <v>1045</v>
      </c>
      <c r="I127" s="107">
        <f t="shared" si="78"/>
        <v>4180</v>
      </c>
      <c r="J127" s="49">
        <f>IF((I127)+K127&gt;I$149,N156-K127,(I127))</f>
        <v>4180</v>
      </c>
      <c r="K127" s="49">
        <f t="shared" si="67"/>
        <v>7700</v>
      </c>
      <c r="L127" s="145">
        <f t="shared" si="83"/>
        <v>11880</v>
      </c>
      <c r="M127" s="51">
        <f t="shared" si="79"/>
        <v>3971</v>
      </c>
      <c r="N127" s="49">
        <f t="shared" si="68"/>
        <v>7315</v>
      </c>
      <c r="O127" s="52">
        <f t="shared" si="84"/>
        <v>11286</v>
      </c>
      <c r="P127" s="73">
        <f t="shared" si="69"/>
        <v>3762</v>
      </c>
      <c r="Q127" s="49">
        <f t="shared" si="70"/>
        <v>6930</v>
      </c>
      <c r="R127" s="53">
        <f t="shared" si="71"/>
        <v>10692</v>
      </c>
      <c r="S127" s="51">
        <f t="shared" si="72"/>
        <v>3344</v>
      </c>
      <c r="T127" s="49">
        <f t="shared" si="73"/>
        <v>6160</v>
      </c>
      <c r="U127" s="52">
        <f t="shared" si="85"/>
        <v>9504</v>
      </c>
      <c r="V127" s="51">
        <f t="shared" si="74"/>
        <v>2926</v>
      </c>
      <c r="W127" s="49">
        <f t="shared" si="75"/>
        <v>5390</v>
      </c>
      <c r="X127" s="52">
        <f t="shared" si="86"/>
        <v>8316</v>
      </c>
      <c r="Y127" s="122">
        <f t="shared" si="76"/>
        <v>2508</v>
      </c>
      <c r="Z127" s="122">
        <f t="shared" si="77"/>
        <v>4620</v>
      </c>
      <c r="AA127" s="52">
        <f t="shared" si="87"/>
        <v>7128</v>
      </c>
    </row>
    <row r="128" spans="1:27" ht="13.5" customHeight="1">
      <c r="A128" s="118">
        <v>3</v>
      </c>
      <c r="B128" s="216">
        <v>44105</v>
      </c>
      <c r="C128" s="174">
        <v>1045</v>
      </c>
      <c r="D128" s="310">
        <v>1</v>
      </c>
      <c r="E128" s="60">
        <f t="shared" si="80"/>
        <v>1045</v>
      </c>
      <c r="F128" s="59">
        <v>0</v>
      </c>
      <c r="G128" s="60">
        <f t="shared" si="81"/>
        <v>0</v>
      </c>
      <c r="H128" s="57">
        <f t="shared" si="82"/>
        <v>1045</v>
      </c>
      <c r="I128" s="106">
        <f t="shared" si="78"/>
        <v>3135</v>
      </c>
      <c r="J128" s="63">
        <f>IF((I128)+K128&gt;I$149,I$149-K128,(I128))</f>
        <v>3135</v>
      </c>
      <c r="K128" s="63">
        <f t="shared" si="67"/>
        <v>7700</v>
      </c>
      <c r="L128" s="148">
        <f t="shared" si="83"/>
        <v>10835</v>
      </c>
      <c r="M128" s="65">
        <f t="shared" si="79"/>
        <v>2978.25</v>
      </c>
      <c r="N128" s="63">
        <f t="shared" si="68"/>
        <v>7315</v>
      </c>
      <c r="O128" s="66">
        <f t="shared" si="84"/>
        <v>10293.25</v>
      </c>
      <c r="P128" s="63">
        <f t="shared" si="69"/>
        <v>2821.5</v>
      </c>
      <c r="Q128" s="63">
        <f t="shared" si="70"/>
        <v>6930</v>
      </c>
      <c r="R128" s="67">
        <f t="shared" si="71"/>
        <v>9751.5</v>
      </c>
      <c r="S128" s="65">
        <f t="shared" si="72"/>
        <v>2508</v>
      </c>
      <c r="T128" s="63">
        <f t="shared" si="73"/>
        <v>6160</v>
      </c>
      <c r="U128" s="66">
        <f t="shared" si="85"/>
        <v>8668</v>
      </c>
      <c r="V128" s="65">
        <f t="shared" si="74"/>
        <v>2194.5</v>
      </c>
      <c r="W128" s="63">
        <f t="shared" si="75"/>
        <v>5390</v>
      </c>
      <c r="X128" s="66">
        <f t="shared" si="86"/>
        <v>7584.5</v>
      </c>
      <c r="Y128" s="102">
        <f t="shared" si="76"/>
        <v>1881</v>
      </c>
      <c r="Z128" s="102">
        <f t="shared" si="77"/>
        <v>4620</v>
      </c>
      <c r="AA128" s="66">
        <f t="shared" si="87"/>
        <v>6501</v>
      </c>
    </row>
    <row r="129" spans="1:27" ht="13.5" customHeight="1">
      <c r="A129" s="118">
        <v>2</v>
      </c>
      <c r="B129" s="216">
        <v>44136</v>
      </c>
      <c r="C129" s="174">
        <v>1045</v>
      </c>
      <c r="D129" s="312">
        <v>1</v>
      </c>
      <c r="E129" s="70">
        <f t="shared" si="80"/>
        <v>1045</v>
      </c>
      <c r="F129" s="59">
        <v>0</v>
      </c>
      <c r="G129" s="70">
        <f t="shared" si="81"/>
        <v>0</v>
      </c>
      <c r="H129" s="68">
        <f t="shared" si="82"/>
        <v>1045</v>
      </c>
      <c r="I129" s="107">
        <f t="shared" si="78"/>
        <v>2090</v>
      </c>
      <c r="J129" s="49">
        <f>IF((I129)+K129&gt;I$149,N158-K129,(I129))</f>
        <v>2090</v>
      </c>
      <c r="K129" s="49">
        <f t="shared" si="67"/>
        <v>7700</v>
      </c>
      <c r="L129" s="145">
        <f t="shared" si="83"/>
        <v>9790</v>
      </c>
      <c r="M129" s="51">
        <f t="shared" si="79"/>
        <v>1985.5</v>
      </c>
      <c r="N129" s="49">
        <f t="shared" si="68"/>
        <v>7315</v>
      </c>
      <c r="O129" s="52">
        <f t="shared" si="84"/>
        <v>9300.5</v>
      </c>
      <c r="P129" s="73">
        <f t="shared" si="69"/>
        <v>1881</v>
      </c>
      <c r="Q129" s="49">
        <f t="shared" si="70"/>
        <v>6930</v>
      </c>
      <c r="R129" s="53">
        <f t="shared" si="71"/>
        <v>8811</v>
      </c>
      <c r="S129" s="51">
        <f t="shared" si="72"/>
        <v>1672</v>
      </c>
      <c r="T129" s="49">
        <f t="shared" si="73"/>
        <v>6160</v>
      </c>
      <c r="U129" s="52">
        <f t="shared" si="85"/>
        <v>7832</v>
      </c>
      <c r="V129" s="51">
        <f t="shared" si="74"/>
        <v>1463</v>
      </c>
      <c r="W129" s="49">
        <f t="shared" si="75"/>
        <v>5390</v>
      </c>
      <c r="X129" s="52">
        <f t="shared" si="86"/>
        <v>6853</v>
      </c>
      <c r="Y129" s="122">
        <f t="shared" si="76"/>
        <v>1254</v>
      </c>
      <c r="Z129" s="122">
        <f t="shared" si="77"/>
        <v>4620</v>
      </c>
      <c r="AA129" s="52">
        <f t="shared" si="87"/>
        <v>5874</v>
      </c>
    </row>
    <row r="130" spans="1:27" ht="13.5" customHeight="1" thickBot="1">
      <c r="A130" s="229">
        <v>1</v>
      </c>
      <c r="B130" s="217">
        <v>44166</v>
      </c>
      <c r="C130" s="231">
        <v>1045</v>
      </c>
      <c r="D130" s="313">
        <v>1</v>
      </c>
      <c r="E130" s="233">
        <f t="shared" si="80"/>
        <v>1045</v>
      </c>
      <c r="F130" s="234">
        <v>0</v>
      </c>
      <c r="G130" s="233">
        <f t="shared" si="81"/>
        <v>0</v>
      </c>
      <c r="H130" s="231">
        <f t="shared" si="82"/>
        <v>1045</v>
      </c>
      <c r="I130" s="125">
        <f t="shared" si="78"/>
        <v>1045</v>
      </c>
      <c r="J130" s="94">
        <f>IF((I130)+K130&gt;I$149,I$149-K130,(I130))</f>
        <v>1045</v>
      </c>
      <c r="K130" s="94">
        <f t="shared" si="67"/>
        <v>7700</v>
      </c>
      <c r="L130" s="257">
        <f t="shared" si="83"/>
        <v>8745</v>
      </c>
      <c r="M130" s="258">
        <f t="shared" si="79"/>
        <v>992.75</v>
      </c>
      <c r="N130" s="94">
        <f t="shared" si="68"/>
        <v>7315</v>
      </c>
      <c r="O130" s="237">
        <f t="shared" si="84"/>
        <v>8307.75</v>
      </c>
      <c r="P130" s="94">
        <f t="shared" si="69"/>
        <v>940.5</v>
      </c>
      <c r="Q130" s="94">
        <f t="shared" si="70"/>
        <v>6930</v>
      </c>
      <c r="R130" s="121">
        <f t="shared" si="71"/>
        <v>7870.5</v>
      </c>
      <c r="S130" s="258">
        <f t="shared" si="72"/>
        <v>836</v>
      </c>
      <c r="T130" s="94">
        <f t="shared" si="73"/>
        <v>6160</v>
      </c>
      <c r="U130" s="237">
        <f t="shared" si="85"/>
        <v>6996</v>
      </c>
      <c r="V130" s="258">
        <f t="shared" si="74"/>
        <v>731.5</v>
      </c>
      <c r="W130" s="94">
        <f t="shared" si="75"/>
        <v>5390</v>
      </c>
      <c r="X130" s="237">
        <f t="shared" si="86"/>
        <v>6121.5</v>
      </c>
      <c r="Y130" s="95">
        <f t="shared" si="76"/>
        <v>627</v>
      </c>
      <c r="Z130" s="95">
        <f t="shared" si="77"/>
        <v>4620</v>
      </c>
      <c r="AA130" s="237">
        <f t="shared" si="87"/>
        <v>5247</v>
      </c>
    </row>
    <row r="131" spans="1:27" ht="13.5" customHeight="1" thickBot="1">
      <c r="A131" s="252"/>
      <c r="B131" s="249" t="s">
        <v>170</v>
      </c>
      <c r="C131" s="253"/>
      <c r="D131" s="254"/>
      <c r="E131" s="255"/>
      <c r="F131" s="440">
        <f>'BENEFÍCIOS-SEM JRS E SEM CORREÇ'!F131:G131</f>
        <v>44409</v>
      </c>
      <c r="G131" s="440"/>
      <c r="H131" s="436">
        <f>SUM(H11:H130)</f>
        <v>98036</v>
      </c>
      <c r="I131" s="437"/>
      <c r="J131" s="98"/>
      <c r="K131" s="98"/>
      <c r="L131" s="26"/>
      <c r="M131" s="99"/>
      <c r="N131" s="26"/>
      <c r="O131" s="99"/>
      <c r="P131" s="26"/>
    </row>
    <row r="132" spans="1:27" s="245" customFormat="1" ht="13.5" customHeight="1">
      <c r="A132" s="244"/>
      <c r="B132" s="158"/>
      <c r="C132" s="158"/>
      <c r="D132" s="223"/>
      <c r="E132" s="159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27" s="245" customFormat="1" ht="2.25" customHeight="1" thickBot="1">
      <c r="A133" s="244"/>
      <c r="B133" s="158"/>
      <c r="C133" s="158"/>
      <c r="D133" s="223"/>
      <c r="E133" s="159"/>
      <c r="F133" s="195"/>
      <c r="G133" s="195"/>
      <c r="H133" s="191"/>
      <c r="I133" s="191"/>
      <c r="J133" s="98"/>
      <c r="K133" s="98"/>
      <c r="L133" s="26"/>
      <c r="M133" s="99"/>
      <c r="N133" s="26"/>
      <c r="O133" s="99"/>
      <c r="P133" s="26"/>
    </row>
    <row r="134" spans="1:27" ht="13.5" customHeight="1">
      <c r="A134" s="238">
        <v>1</v>
      </c>
      <c r="B134" s="160">
        <v>44197</v>
      </c>
      <c r="C134" s="47">
        <f>'BENEFÍCIOS-SEM JRS E SEM CORREÇ'!C134</f>
        <v>1100</v>
      </c>
      <c r="D134" s="220">
        <v>1</v>
      </c>
      <c r="E134" s="87">
        <f t="shared" ref="E134:E140" si="88">C134*D134</f>
        <v>1100</v>
      </c>
      <c r="F134" s="88">
        <v>0</v>
      </c>
      <c r="G134" s="87">
        <f t="shared" ref="G134:G140" si="89">E134*F134</f>
        <v>0</v>
      </c>
      <c r="H134" s="89">
        <f t="shared" ref="H134:H140" si="90">E134+G134</f>
        <v>1100</v>
      </c>
      <c r="I134" s="108">
        <f>I148</f>
        <v>7700</v>
      </c>
      <c r="J134" s="128">
        <v>0</v>
      </c>
      <c r="K134" s="100">
        <f t="shared" ref="K134:K145" si="91">I134</f>
        <v>7700</v>
      </c>
      <c r="L134" s="126">
        <f t="shared" ref="L134:L144" si="92">J134+K134</f>
        <v>7700</v>
      </c>
      <c r="M134" s="54">
        <f t="shared" ref="M134:M145" si="93">$J134*M$9</f>
        <v>0</v>
      </c>
      <c r="N134" s="123">
        <f t="shared" ref="N134:N145" si="94">$K134*M$9</f>
        <v>7315</v>
      </c>
      <c r="O134" s="55">
        <f>M134+N134</f>
        <v>7315</v>
      </c>
      <c r="P134" s="54">
        <f t="shared" ref="P134:P145" si="95">$J134*P$9</f>
        <v>0</v>
      </c>
      <c r="Q134" s="123">
        <f t="shared" ref="Q134:Q145" si="96">$K134*P$9</f>
        <v>6930</v>
      </c>
      <c r="R134" s="55">
        <f t="shared" ref="R134:R145" si="97">P134+Q134</f>
        <v>6930</v>
      </c>
      <c r="S134" s="54">
        <f t="shared" ref="S134:S145" si="98">$J134*S$9</f>
        <v>0</v>
      </c>
      <c r="T134" s="123">
        <f t="shared" ref="T134:T145" si="99">$K134*S$9</f>
        <v>6160</v>
      </c>
      <c r="U134" s="55">
        <f>S134+T134</f>
        <v>6160</v>
      </c>
      <c r="V134" s="54">
        <f t="shared" ref="V134:V145" si="100">$J134*V$9</f>
        <v>0</v>
      </c>
      <c r="W134" s="123">
        <f t="shared" ref="W134:W145" si="101">$K134*V$9</f>
        <v>5390</v>
      </c>
      <c r="X134" s="55">
        <f>V134+W134</f>
        <v>5390</v>
      </c>
      <c r="Y134" s="54">
        <f t="shared" ref="Y134:Y145" si="102">$J134*Y$9</f>
        <v>0</v>
      </c>
      <c r="Z134" s="54">
        <f t="shared" ref="Z134:Z145" si="103">$K134*Y$9</f>
        <v>4620</v>
      </c>
      <c r="AA134" s="55">
        <f t="shared" ref="AA134:AA145" si="104">Y134+Z134</f>
        <v>4620</v>
      </c>
    </row>
    <row r="135" spans="1:27" s="30" customFormat="1" ht="13.5" customHeight="1">
      <c r="A135" s="118">
        <v>2</v>
      </c>
      <c r="B135" s="56">
        <v>44228</v>
      </c>
      <c r="C135" s="68">
        <f>'BENEFÍCIOS-SEM JRS E SEM CORREÇ'!C135</f>
        <v>1100</v>
      </c>
      <c r="D135" s="221">
        <v>1</v>
      </c>
      <c r="E135" s="60">
        <f t="shared" si="88"/>
        <v>1100</v>
      </c>
      <c r="F135" s="59">
        <v>0</v>
      </c>
      <c r="G135" s="60">
        <f t="shared" si="89"/>
        <v>0</v>
      </c>
      <c r="H135" s="61">
        <f t="shared" si="90"/>
        <v>1100</v>
      </c>
      <c r="I135" s="106">
        <f t="shared" ref="I135:I145" si="105">I134-H134</f>
        <v>6600</v>
      </c>
      <c r="J135" s="63">
        <v>0</v>
      </c>
      <c r="K135" s="102">
        <f t="shared" si="91"/>
        <v>6600</v>
      </c>
      <c r="L135" s="127">
        <f t="shared" si="92"/>
        <v>6600</v>
      </c>
      <c r="M135" s="65">
        <f t="shared" si="93"/>
        <v>0</v>
      </c>
      <c r="N135" s="102">
        <f t="shared" si="94"/>
        <v>6270</v>
      </c>
      <c r="O135" s="66">
        <f t="shared" ref="O135:O140" si="106">M135+N135</f>
        <v>6270</v>
      </c>
      <c r="P135" s="65">
        <f t="shared" si="95"/>
        <v>0</v>
      </c>
      <c r="Q135" s="102">
        <f t="shared" si="96"/>
        <v>5940</v>
      </c>
      <c r="R135" s="66">
        <f t="shared" si="97"/>
        <v>5940</v>
      </c>
      <c r="S135" s="65">
        <f t="shared" si="98"/>
        <v>0</v>
      </c>
      <c r="T135" s="102">
        <f t="shared" si="99"/>
        <v>5280</v>
      </c>
      <c r="U135" s="66">
        <f t="shared" ref="U135:U140" si="107">S135+T135</f>
        <v>5280</v>
      </c>
      <c r="V135" s="65">
        <f t="shared" si="100"/>
        <v>0</v>
      </c>
      <c r="W135" s="102">
        <f t="shared" si="101"/>
        <v>4620</v>
      </c>
      <c r="X135" s="66">
        <f t="shared" ref="X135:X140" si="108">V135+W135</f>
        <v>4620</v>
      </c>
      <c r="Y135" s="65">
        <f t="shared" si="102"/>
        <v>0</v>
      </c>
      <c r="Z135" s="65">
        <f t="shared" si="103"/>
        <v>3960</v>
      </c>
      <c r="AA135" s="66">
        <f t="shared" si="104"/>
        <v>3960</v>
      </c>
    </row>
    <row r="136" spans="1:27" ht="13.5" customHeight="1">
      <c r="A136" s="117">
        <v>3</v>
      </c>
      <c r="B136" s="46">
        <v>44256</v>
      </c>
      <c r="C136" s="68">
        <f>'BENEFÍCIOS-SEM JRS E SEM CORREÇ'!C136</f>
        <v>1100</v>
      </c>
      <c r="D136" s="222">
        <v>1</v>
      </c>
      <c r="E136" s="70">
        <f t="shared" si="88"/>
        <v>1100</v>
      </c>
      <c r="F136" s="59">
        <v>0</v>
      </c>
      <c r="G136" s="70">
        <f t="shared" si="89"/>
        <v>0</v>
      </c>
      <c r="H136" s="71">
        <f t="shared" si="90"/>
        <v>1100</v>
      </c>
      <c r="I136" s="107">
        <f t="shared" si="105"/>
        <v>5500</v>
      </c>
      <c r="J136" s="73">
        <v>0</v>
      </c>
      <c r="K136" s="104">
        <f t="shared" si="91"/>
        <v>5500</v>
      </c>
      <c r="L136" s="129">
        <f t="shared" si="92"/>
        <v>5500</v>
      </c>
      <c r="M136" s="51">
        <f t="shared" si="93"/>
        <v>0</v>
      </c>
      <c r="N136" s="122">
        <f t="shared" si="94"/>
        <v>5225</v>
      </c>
      <c r="O136" s="52">
        <f t="shared" si="106"/>
        <v>5225</v>
      </c>
      <c r="P136" s="51">
        <f t="shared" si="95"/>
        <v>0</v>
      </c>
      <c r="Q136" s="122">
        <f t="shared" si="96"/>
        <v>4950</v>
      </c>
      <c r="R136" s="52">
        <f t="shared" si="97"/>
        <v>4950</v>
      </c>
      <c r="S136" s="51">
        <f t="shared" si="98"/>
        <v>0</v>
      </c>
      <c r="T136" s="122">
        <f t="shared" si="99"/>
        <v>4400</v>
      </c>
      <c r="U136" s="52">
        <f t="shared" si="107"/>
        <v>4400</v>
      </c>
      <c r="V136" s="51">
        <f t="shared" si="100"/>
        <v>0</v>
      </c>
      <c r="W136" s="122">
        <f t="shared" si="101"/>
        <v>3849.9999999999995</v>
      </c>
      <c r="X136" s="52">
        <f t="shared" si="108"/>
        <v>3849.9999999999995</v>
      </c>
      <c r="Y136" s="138">
        <f t="shared" si="102"/>
        <v>0</v>
      </c>
      <c r="Z136" s="138">
        <f t="shared" si="103"/>
        <v>3300</v>
      </c>
      <c r="AA136" s="130">
        <f t="shared" si="104"/>
        <v>3300</v>
      </c>
    </row>
    <row r="137" spans="1:27" s="30" customFormat="1" ht="13.5" customHeight="1">
      <c r="A137" s="118">
        <v>4</v>
      </c>
      <c r="B137" s="56">
        <v>44287</v>
      </c>
      <c r="C137" s="68">
        <f>'BENEFÍCIOS-SEM JRS E SEM CORREÇ'!C137</f>
        <v>1100</v>
      </c>
      <c r="D137" s="221">
        <v>1</v>
      </c>
      <c r="E137" s="60">
        <f>C137*D137</f>
        <v>1100</v>
      </c>
      <c r="F137" s="59">
        <v>0</v>
      </c>
      <c r="G137" s="60">
        <f>E137*F137</f>
        <v>0</v>
      </c>
      <c r="H137" s="61">
        <f>E137+G137</f>
        <v>1100</v>
      </c>
      <c r="I137" s="106">
        <f t="shared" si="105"/>
        <v>4400</v>
      </c>
      <c r="J137" s="63">
        <v>0</v>
      </c>
      <c r="K137" s="102">
        <f t="shared" si="91"/>
        <v>4400</v>
      </c>
      <c r="L137" s="127">
        <f>J137+K137</f>
        <v>4400</v>
      </c>
      <c r="M137" s="65">
        <f t="shared" si="93"/>
        <v>0</v>
      </c>
      <c r="N137" s="102">
        <f t="shared" si="94"/>
        <v>4180</v>
      </c>
      <c r="O137" s="66">
        <f>M137+N137</f>
        <v>4180</v>
      </c>
      <c r="P137" s="65">
        <f t="shared" si="95"/>
        <v>0</v>
      </c>
      <c r="Q137" s="102">
        <f t="shared" si="96"/>
        <v>3960</v>
      </c>
      <c r="R137" s="66">
        <f t="shared" si="97"/>
        <v>3960</v>
      </c>
      <c r="S137" s="65">
        <f t="shared" si="98"/>
        <v>0</v>
      </c>
      <c r="T137" s="102">
        <f t="shared" si="99"/>
        <v>3520</v>
      </c>
      <c r="U137" s="66">
        <f>S137+T137</f>
        <v>3520</v>
      </c>
      <c r="V137" s="65">
        <f t="shared" si="100"/>
        <v>0</v>
      </c>
      <c r="W137" s="102">
        <f t="shared" si="101"/>
        <v>3080</v>
      </c>
      <c r="X137" s="66">
        <f>V137+W137</f>
        <v>3080</v>
      </c>
      <c r="Y137" s="65">
        <f t="shared" si="102"/>
        <v>0</v>
      </c>
      <c r="Z137" s="65">
        <f t="shared" si="103"/>
        <v>2640</v>
      </c>
      <c r="AA137" s="66">
        <f t="shared" si="104"/>
        <v>2640</v>
      </c>
    </row>
    <row r="138" spans="1:27" ht="13.5" customHeight="1">
      <c r="A138" s="118">
        <v>5</v>
      </c>
      <c r="B138" s="46">
        <v>44317</v>
      </c>
      <c r="C138" s="68">
        <f>'BENEFÍCIOS-SEM JRS E SEM CORREÇ'!C138</f>
        <v>1100</v>
      </c>
      <c r="D138" s="222">
        <v>1</v>
      </c>
      <c r="E138" s="70">
        <f>C138*D138</f>
        <v>1100</v>
      </c>
      <c r="F138" s="59">
        <v>0</v>
      </c>
      <c r="G138" s="70">
        <f>E138*F138</f>
        <v>0</v>
      </c>
      <c r="H138" s="71">
        <f>E138+G138</f>
        <v>1100</v>
      </c>
      <c r="I138" s="107">
        <f t="shared" si="105"/>
        <v>3300</v>
      </c>
      <c r="J138" s="73">
        <v>0</v>
      </c>
      <c r="K138" s="104">
        <f t="shared" si="91"/>
        <v>3300</v>
      </c>
      <c r="L138" s="129">
        <f>J138+K138</f>
        <v>3300</v>
      </c>
      <c r="M138" s="51">
        <f t="shared" si="93"/>
        <v>0</v>
      </c>
      <c r="N138" s="122">
        <f t="shared" si="94"/>
        <v>3135</v>
      </c>
      <c r="O138" s="52">
        <f>M138+N138</f>
        <v>3135</v>
      </c>
      <c r="P138" s="51">
        <f t="shared" si="95"/>
        <v>0</v>
      </c>
      <c r="Q138" s="122">
        <f t="shared" si="96"/>
        <v>2970</v>
      </c>
      <c r="R138" s="52">
        <f t="shared" si="97"/>
        <v>2970</v>
      </c>
      <c r="S138" s="51">
        <f t="shared" si="98"/>
        <v>0</v>
      </c>
      <c r="T138" s="122">
        <f t="shared" si="99"/>
        <v>2640</v>
      </c>
      <c r="U138" s="52">
        <f>S138+T138</f>
        <v>2640</v>
      </c>
      <c r="V138" s="51">
        <f t="shared" si="100"/>
        <v>0</v>
      </c>
      <c r="W138" s="122">
        <f t="shared" si="101"/>
        <v>2310</v>
      </c>
      <c r="X138" s="52">
        <f>V138+W138</f>
        <v>2310</v>
      </c>
      <c r="Y138" s="138">
        <f t="shared" si="102"/>
        <v>0</v>
      </c>
      <c r="Z138" s="138">
        <f t="shared" si="103"/>
        <v>1980</v>
      </c>
      <c r="AA138" s="130">
        <f t="shared" si="104"/>
        <v>1980</v>
      </c>
    </row>
    <row r="139" spans="1:27" s="30" customFormat="1" ht="13.5" customHeight="1">
      <c r="A139" s="117">
        <v>6</v>
      </c>
      <c r="B139" s="56">
        <v>44348</v>
      </c>
      <c r="C139" s="68">
        <f>'BENEFÍCIOS-SEM JRS E SEM CORREÇ'!C139</f>
        <v>1100</v>
      </c>
      <c r="D139" s="221">
        <v>1</v>
      </c>
      <c r="E139" s="60">
        <f t="shared" si="88"/>
        <v>1100</v>
      </c>
      <c r="F139" s="59">
        <v>0</v>
      </c>
      <c r="G139" s="60">
        <f t="shared" si="89"/>
        <v>0</v>
      </c>
      <c r="H139" s="61">
        <f t="shared" si="90"/>
        <v>1100</v>
      </c>
      <c r="I139" s="106">
        <f t="shared" si="105"/>
        <v>2200</v>
      </c>
      <c r="J139" s="63">
        <v>0</v>
      </c>
      <c r="K139" s="102">
        <f t="shared" si="91"/>
        <v>2200</v>
      </c>
      <c r="L139" s="127">
        <f t="shared" si="92"/>
        <v>2200</v>
      </c>
      <c r="M139" s="65">
        <f t="shared" si="93"/>
        <v>0</v>
      </c>
      <c r="N139" s="102">
        <f t="shared" si="94"/>
        <v>2090</v>
      </c>
      <c r="O139" s="66">
        <f t="shared" si="106"/>
        <v>2090</v>
      </c>
      <c r="P139" s="65">
        <f t="shared" si="95"/>
        <v>0</v>
      </c>
      <c r="Q139" s="102">
        <f t="shared" si="96"/>
        <v>1980</v>
      </c>
      <c r="R139" s="66">
        <f t="shared" si="97"/>
        <v>1980</v>
      </c>
      <c r="S139" s="65">
        <f t="shared" si="98"/>
        <v>0</v>
      </c>
      <c r="T139" s="102">
        <f t="shared" si="99"/>
        <v>1760</v>
      </c>
      <c r="U139" s="66">
        <f t="shared" si="107"/>
        <v>1760</v>
      </c>
      <c r="V139" s="65">
        <f t="shared" si="100"/>
        <v>0</v>
      </c>
      <c r="W139" s="102">
        <f t="shared" si="101"/>
        <v>1540</v>
      </c>
      <c r="X139" s="66">
        <f t="shared" si="108"/>
        <v>1540</v>
      </c>
      <c r="Y139" s="65">
        <f t="shared" si="102"/>
        <v>0</v>
      </c>
      <c r="Z139" s="65">
        <f t="shared" si="103"/>
        <v>1320</v>
      </c>
      <c r="AA139" s="66">
        <f t="shared" si="104"/>
        <v>1320</v>
      </c>
    </row>
    <row r="140" spans="1:27" ht="13.5" customHeight="1">
      <c r="A140" s="118">
        <v>7</v>
      </c>
      <c r="B140" s="46">
        <v>44378</v>
      </c>
      <c r="C140" s="68">
        <f>'BENEFÍCIOS-SEM JRS E SEM CORREÇ'!C140</f>
        <v>1100</v>
      </c>
      <c r="D140" s="222">
        <v>1</v>
      </c>
      <c r="E140" s="70">
        <f t="shared" si="88"/>
        <v>1100</v>
      </c>
      <c r="F140" s="59">
        <v>0</v>
      </c>
      <c r="G140" s="70">
        <f t="shared" si="89"/>
        <v>0</v>
      </c>
      <c r="H140" s="71">
        <f t="shared" si="90"/>
        <v>1100</v>
      </c>
      <c r="I140" s="107">
        <f t="shared" si="105"/>
        <v>1100</v>
      </c>
      <c r="J140" s="73">
        <v>0</v>
      </c>
      <c r="K140" s="104">
        <f t="shared" si="91"/>
        <v>1100</v>
      </c>
      <c r="L140" s="129">
        <f t="shared" si="92"/>
        <v>1100</v>
      </c>
      <c r="M140" s="51">
        <f t="shared" si="93"/>
        <v>0</v>
      </c>
      <c r="N140" s="122">
        <f t="shared" si="94"/>
        <v>1045</v>
      </c>
      <c r="O140" s="52">
        <f t="shared" si="106"/>
        <v>1045</v>
      </c>
      <c r="P140" s="51">
        <f t="shared" si="95"/>
        <v>0</v>
      </c>
      <c r="Q140" s="122">
        <f t="shared" si="96"/>
        <v>990</v>
      </c>
      <c r="R140" s="52">
        <f t="shared" si="97"/>
        <v>990</v>
      </c>
      <c r="S140" s="51">
        <f t="shared" si="98"/>
        <v>0</v>
      </c>
      <c r="T140" s="122">
        <f t="shared" si="99"/>
        <v>880</v>
      </c>
      <c r="U140" s="52">
        <f t="shared" si="107"/>
        <v>880</v>
      </c>
      <c r="V140" s="51">
        <f t="shared" si="100"/>
        <v>0</v>
      </c>
      <c r="W140" s="122">
        <f t="shared" si="101"/>
        <v>770</v>
      </c>
      <c r="X140" s="52">
        <f t="shared" si="108"/>
        <v>770</v>
      </c>
      <c r="Y140" s="138">
        <f t="shared" si="102"/>
        <v>0</v>
      </c>
      <c r="Z140" s="138">
        <f t="shared" si="103"/>
        <v>660</v>
      </c>
      <c r="AA140" s="130">
        <f t="shared" si="104"/>
        <v>660</v>
      </c>
    </row>
    <row r="141" spans="1:27" s="30" customFormat="1" ht="13.5" customHeight="1">
      <c r="A141" s="118">
        <v>8</v>
      </c>
      <c r="B141" s="56">
        <v>44409</v>
      </c>
      <c r="C141" s="68">
        <f>'BENEFÍCIOS-SEM JRS E SEM CORREÇ'!C141</f>
        <v>0</v>
      </c>
      <c r="D141" s="221">
        <v>1</v>
      </c>
      <c r="E141" s="60">
        <f>C141*D141</f>
        <v>0</v>
      </c>
      <c r="F141" s="59">
        <v>0</v>
      </c>
      <c r="G141" s="60">
        <f>E141*F141</f>
        <v>0</v>
      </c>
      <c r="H141" s="61">
        <f>E141+G141</f>
        <v>0</v>
      </c>
      <c r="I141" s="106">
        <f t="shared" si="105"/>
        <v>0</v>
      </c>
      <c r="J141" s="63">
        <v>0</v>
      </c>
      <c r="K141" s="102">
        <f t="shared" si="91"/>
        <v>0</v>
      </c>
      <c r="L141" s="127">
        <f t="shared" si="92"/>
        <v>0</v>
      </c>
      <c r="M141" s="65">
        <f t="shared" si="93"/>
        <v>0</v>
      </c>
      <c r="N141" s="102">
        <f t="shared" si="94"/>
        <v>0</v>
      </c>
      <c r="O141" s="66">
        <f>M141+N141</f>
        <v>0</v>
      </c>
      <c r="P141" s="65">
        <f t="shared" si="95"/>
        <v>0</v>
      </c>
      <c r="Q141" s="102">
        <f t="shared" si="96"/>
        <v>0</v>
      </c>
      <c r="R141" s="66">
        <f t="shared" si="97"/>
        <v>0</v>
      </c>
      <c r="S141" s="65">
        <f t="shared" si="98"/>
        <v>0</v>
      </c>
      <c r="T141" s="102">
        <f t="shared" si="99"/>
        <v>0</v>
      </c>
      <c r="U141" s="66">
        <f>S141+T141</f>
        <v>0</v>
      </c>
      <c r="V141" s="65">
        <f t="shared" si="100"/>
        <v>0</v>
      </c>
      <c r="W141" s="102">
        <f t="shared" si="101"/>
        <v>0</v>
      </c>
      <c r="X141" s="66">
        <f>V141+W141</f>
        <v>0</v>
      </c>
      <c r="Y141" s="65">
        <f t="shared" si="102"/>
        <v>0</v>
      </c>
      <c r="Z141" s="65">
        <f t="shared" si="103"/>
        <v>0</v>
      </c>
      <c r="AA141" s="66">
        <f t="shared" si="104"/>
        <v>0</v>
      </c>
    </row>
    <row r="142" spans="1:27" ht="13.5" customHeight="1">
      <c r="A142" s="117">
        <v>9</v>
      </c>
      <c r="B142" s="46">
        <v>44440</v>
      </c>
      <c r="C142" s="68">
        <f>'BENEFÍCIOS-SEM JRS E SEM CORREÇ'!C142</f>
        <v>0</v>
      </c>
      <c r="D142" s="222">
        <v>1</v>
      </c>
      <c r="E142" s="70">
        <f>C142*D142</f>
        <v>0</v>
      </c>
      <c r="F142" s="59">
        <v>0</v>
      </c>
      <c r="G142" s="70">
        <f>E142*F142</f>
        <v>0</v>
      </c>
      <c r="H142" s="71">
        <f>E142+G142</f>
        <v>0</v>
      </c>
      <c r="I142" s="107">
        <f t="shared" si="105"/>
        <v>0</v>
      </c>
      <c r="J142" s="73">
        <v>0</v>
      </c>
      <c r="K142" s="104">
        <f t="shared" si="91"/>
        <v>0</v>
      </c>
      <c r="L142" s="129">
        <f t="shared" si="92"/>
        <v>0</v>
      </c>
      <c r="M142" s="51">
        <f t="shared" si="93"/>
        <v>0</v>
      </c>
      <c r="N142" s="122">
        <f t="shared" si="94"/>
        <v>0</v>
      </c>
      <c r="O142" s="52">
        <f>M142+N142</f>
        <v>0</v>
      </c>
      <c r="P142" s="51">
        <f t="shared" si="95"/>
        <v>0</v>
      </c>
      <c r="Q142" s="122">
        <f t="shared" si="96"/>
        <v>0</v>
      </c>
      <c r="R142" s="52">
        <f t="shared" si="97"/>
        <v>0</v>
      </c>
      <c r="S142" s="51">
        <f t="shared" si="98"/>
        <v>0</v>
      </c>
      <c r="T142" s="122">
        <f t="shared" si="99"/>
        <v>0</v>
      </c>
      <c r="U142" s="52">
        <f>S142+T142</f>
        <v>0</v>
      </c>
      <c r="V142" s="51">
        <f t="shared" si="100"/>
        <v>0</v>
      </c>
      <c r="W142" s="122">
        <f t="shared" si="101"/>
        <v>0</v>
      </c>
      <c r="X142" s="52">
        <f>V142+W142</f>
        <v>0</v>
      </c>
      <c r="Y142" s="138">
        <f t="shared" si="102"/>
        <v>0</v>
      </c>
      <c r="Z142" s="138">
        <f t="shared" si="103"/>
        <v>0</v>
      </c>
      <c r="AA142" s="130">
        <f t="shared" si="104"/>
        <v>0</v>
      </c>
    </row>
    <row r="143" spans="1:27" s="30" customFormat="1" ht="13.5" customHeight="1">
      <c r="A143" s="118">
        <v>10</v>
      </c>
      <c r="B143" s="56">
        <v>44470</v>
      </c>
      <c r="C143" s="68">
        <f>'BENEFÍCIOS-SEM JRS E SEM CORREÇ'!C143</f>
        <v>0</v>
      </c>
      <c r="D143" s="221">
        <v>1</v>
      </c>
      <c r="E143" s="60">
        <f>C143*D143</f>
        <v>0</v>
      </c>
      <c r="F143" s="59">
        <v>0</v>
      </c>
      <c r="G143" s="60">
        <f>E143*F143</f>
        <v>0</v>
      </c>
      <c r="H143" s="61">
        <f>E143+G143</f>
        <v>0</v>
      </c>
      <c r="I143" s="106">
        <f t="shared" si="105"/>
        <v>0</v>
      </c>
      <c r="J143" s="63">
        <v>0</v>
      </c>
      <c r="K143" s="102">
        <f t="shared" si="91"/>
        <v>0</v>
      </c>
      <c r="L143" s="127">
        <f t="shared" si="92"/>
        <v>0</v>
      </c>
      <c r="M143" s="65">
        <f t="shared" si="93"/>
        <v>0</v>
      </c>
      <c r="N143" s="102">
        <f t="shared" si="94"/>
        <v>0</v>
      </c>
      <c r="O143" s="66">
        <f>M143+N143</f>
        <v>0</v>
      </c>
      <c r="P143" s="65">
        <f t="shared" si="95"/>
        <v>0</v>
      </c>
      <c r="Q143" s="102">
        <f t="shared" si="96"/>
        <v>0</v>
      </c>
      <c r="R143" s="66">
        <f t="shared" si="97"/>
        <v>0</v>
      </c>
      <c r="S143" s="65">
        <f t="shared" si="98"/>
        <v>0</v>
      </c>
      <c r="T143" s="102">
        <f t="shared" si="99"/>
        <v>0</v>
      </c>
      <c r="U143" s="66">
        <f>S143+T143</f>
        <v>0</v>
      </c>
      <c r="V143" s="65">
        <f t="shared" si="100"/>
        <v>0</v>
      </c>
      <c r="W143" s="102">
        <f t="shared" si="101"/>
        <v>0</v>
      </c>
      <c r="X143" s="66">
        <f>V143+W143</f>
        <v>0</v>
      </c>
      <c r="Y143" s="65">
        <f t="shared" si="102"/>
        <v>0</v>
      </c>
      <c r="Z143" s="65">
        <f t="shared" si="103"/>
        <v>0</v>
      </c>
      <c r="AA143" s="66">
        <f t="shared" si="104"/>
        <v>0</v>
      </c>
    </row>
    <row r="144" spans="1:27" ht="13.5" customHeight="1">
      <c r="A144" s="118">
        <v>11</v>
      </c>
      <c r="B144" s="46">
        <v>44501</v>
      </c>
      <c r="C144" s="68">
        <f>'BENEFÍCIOS-SEM JRS E SEM CORREÇ'!C144</f>
        <v>0</v>
      </c>
      <c r="D144" s="222">
        <v>1</v>
      </c>
      <c r="E144" s="70">
        <f>C144*D144</f>
        <v>0</v>
      </c>
      <c r="F144" s="59">
        <v>0</v>
      </c>
      <c r="G144" s="70">
        <f>E144*F144</f>
        <v>0</v>
      </c>
      <c r="H144" s="71">
        <f>E144+G144</f>
        <v>0</v>
      </c>
      <c r="I144" s="107">
        <f t="shared" si="105"/>
        <v>0</v>
      </c>
      <c r="J144" s="73">
        <v>0</v>
      </c>
      <c r="K144" s="104">
        <f t="shared" si="91"/>
        <v>0</v>
      </c>
      <c r="L144" s="129">
        <f t="shared" si="92"/>
        <v>0</v>
      </c>
      <c r="M144" s="51">
        <f t="shared" si="93"/>
        <v>0</v>
      </c>
      <c r="N144" s="122">
        <f t="shared" si="94"/>
        <v>0</v>
      </c>
      <c r="O144" s="52">
        <f>M144+N144</f>
        <v>0</v>
      </c>
      <c r="P144" s="51">
        <f t="shared" si="95"/>
        <v>0</v>
      </c>
      <c r="Q144" s="122">
        <f t="shared" si="96"/>
        <v>0</v>
      </c>
      <c r="R144" s="52">
        <f t="shared" si="97"/>
        <v>0</v>
      </c>
      <c r="S144" s="51">
        <f t="shared" si="98"/>
        <v>0</v>
      </c>
      <c r="T144" s="122">
        <f t="shared" si="99"/>
        <v>0</v>
      </c>
      <c r="U144" s="52">
        <f>S144+T144</f>
        <v>0</v>
      </c>
      <c r="V144" s="51">
        <f t="shared" si="100"/>
        <v>0</v>
      </c>
      <c r="W144" s="122">
        <f t="shared" si="101"/>
        <v>0</v>
      </c>
      <c r="X144" s="52">
        <f>V144+W144</f>
        <v>0</v>
      </c>
      <c r="Y144" s="138">
        <f t="shared" si="102"/>
        <v>0</v>
      </c>
      <c r="Z144" s="138">
        <f t="shared" si="103"/>
        <v>0</v>
      </c>
      <c r="AA144" s="130">
        <f t="shared" si="104"/>
        <v>0</v>
      </c>
    </row>
    <row r="145" spans="1:27" ht="13.5" customHeight="1">
      <c r="A145" s="124">
        <v>12</v>
      </c>
      <c r="B145" s="56">
        <v>44531</v>
      </c>
      <c r="C145" s="68">
        <f>'BENEFÍCIOS-SEM JRS E SEM CORREÇ'!C145</f>
        <v>0</v>
      </c>
      <c r="D145" s="241">
        <v>1</v>
      </c>
      <c r="E145" s="70">
        <f>C145*D145</f>
        <v>0</v>
      </c>
      <c r="F145" s="59">
        <v>0</v>
      </c>
      <c r="G145" s="70">
        <f>E145*F145</f>
        <v>0</v>
      </c>
      <c r="H145" s="71">
        <f>E145+G145</f>
        <v>0</v>
      </c>
      <c r="I145" s="106">
        <f t="shared" si="105"/>
        <v>0</v>
      </c>
      <c r="J145" s="63">
        <v>0</v>
      </c>
      <c r="K145" s="102">
        <f t="shared" si="91"/>
        <v>0</v>
      </c>
      <c r="L145" s="127">
        <f>J145+K145</f>
        <v>0</v>
      </c>
      <c r="M145" s="65">
        <f t="shared" si="93"/>
        <v>0</v>
      </c>
      <c r="N145" s="102">
        <f t="shared" si="94"/>
        <v>0</v>
      </c>
      <c r="O145" s="66">
        <f>M145+N145</f>
        <v>0</v>
      </c>
      <c r="P145" s="65">
        <f t="shared" si="95"/>
        <v>0</v>
      </c>
      <c r="Q145" s="102">
        <f t="shared" si="96"/>
        <v>0</v>
      </c>
      <c r="R145" s="66">
        <f t="shared" si="97"/>
        <v>0</v>
      </c>
      <c r="S145" s="65">
        <f t="shared" si="98"/>
        <v>0</v>
      </c>
      <c r="T145" s="102">
        <f t="shared" si="99"/>
        <v>0</v>
      </c>
      <c r="U145" s="66">
        <f>S145+T145</f>
        <v>0</v>
      </c>
      <c r="V145" s="65">
        <f t="shared" si="100"/>
        <v>0</v>
      </c>
      <c r="W145" s="102">
        <f t="shared" si="101"/>
        <v>0</v>
      </c>
      <c r="X145" s="66">
        <f>V145+W145</f>
        <v>0</v>
      </c>
      <c r="Y145" s="65">
        <f t="shared" si="102"/>
        <v>0</v>
      </c>
      <c r="Z145" s="65">
        <f t="shared" si="103"/>
        <v>0</v>
      </c>
      <c r="AA145" s="66">
        <f t="shared" si="104"/>
        <v>0</v>
      </c>
    </row>
    <row r="146" spans="1:27" ht="5.25" customHeight="1" thickBot="1">
      <c r="A146" s="116"/>
      <c r="B146" s="76"/>
      <c r="C146" s="77"/>
      <c r="D146" s="78"/>
      <c r="E146" s="80"/>
      <c r="F146" s="79"/>
      <c r="G146" s="80"/>
      <c r="H146" s="81"/>
      <c r="I146" s="93"/>
      <c r="J146" s="94"/>
      <c r="K146" s="95"/>
      <c r="L146" s="121"/>
      <c r="M146" s="85"/>
      <c r="N146" s="83"/>
      <c r="O146" s="86"/>
      <c r="P146" s="85"/>
      <c r="Q146" s="83"/>
      <c r="R146" s="86"/>
      <c r="S146" s="85"/>
      <c r="T146" s="83"/>
      <c r="U146" s="86"/>
      <c r="V146" s="85"/>
      <c r="W146" s="83"/>
      <c r="X146" s="86"/>
      <c r="Y146" s="85"/>
      <c r="Z146" s="83"/>
      <c r="AA146" s="86"/>
    </row>
    <row r="147" spans="1:27" ht="7.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" customHeight="1">
      <c r="B148" s="43" t="s">
        <v>40</v>
      </c>
      <c r="C148" s="43"/>
      <c r="F148" s="441">
        <f>F131</f>
        <v>44409</v>
      </c>
      <c r="G148" s="441"/>
      <c r="H148" s="441"/>
      <c r="I148" s="433">
        <f>SUM(H134:H147)</f>
        <v>7700</v>
      </c>
      <c r="J148" s="433"/>
      <c r="K148" s="32"/>
      <c r="L148" s="32"/>
      <c r="M148" s="32"/>
      <c r="P148" s="25"/>
    </row>
    <row r="149" spans="1:27">
      <c r="C149" s="32" t="s">
        <v>163</v>
      </c>
      <c r="D149" s="32"/>
      <c r="E149" s="213"/>
      <c r="F149" s="213"/>
      <c r="G149" s="25"/>
      <c r="I149" s="432">
        <f>1100*60</f>
        <v>66000</v>
      </c>
      <c r="J149" s="432"/>
    </row>
    <row r="209" spans="12:15" ht="13.5">
      <c r="L209"/>
      <c r="M209" s="14"/>
      <c r="N209" s="8"/>
      <c r="O209" s="14"/>
    </row>
  </sheetData>
  <mergeCells count="23">
    <mergeCell ref="I149:J149"/>
    <mergeCell ref="I148:J148"/>
    <mergeCell ref="W7:X7"/>
    <mergeCell ref="A9:A10"/>
    <mergeCell ref="H131:I131"/>
    <mergeCell ref="H9:H10"/>
    <mergeCell ref="B9:B10"/>
    <mergeCell ref="I9:I10"/>
    <mergeCell ref="G9:G10"/>
    <mergeCell ref="C9:C10"/>
    <mergeCell ref="D9:D10"/>
    <mergeCell ref="E9:E10"/>
    <mergeCell ref="F131:G131"/>
    <mergeCell ref="F9:F10"/>
    <mergeCell ref="V9:X9"/>
    <mergeCell ref="F148:H148"/>
    <mergeCell ref="I8:J8"/>
    <mergeCell ref="M9:O9"/>
    <mergeCell ref="K7:L7"/>
    <mergeCell ref="Y9:AA9"/>
    <mergeCell ref="S9:U9"/>
    <mergeCell ref="P9:R9"/>
    <mergeCell ref="J9:L9"/>
  </mergeCells>
  <phoneticPr fontId="0" type="noConversion"/>
  <conditionalFormatting sqref="E134">
    <cfRule type="cellIs" dxfId="2828" priority="895" stopIfTrue="1" operator="notEqual">
      <formula>""</formula>
    </cfRule>
  </conditionalFormatting>
  <conditionalFormatting sqref="E135 G135:H135">
    <cfRule type="cellIs" dxfId="2827" priority="889" stopIfTrue="1" operator="notEqual">
      <formula>""</formula>
    </cfRule>
  </conditionalFormatting>
  <conditionalFormatting sqref="E135">
    <cfRule type="cellIs" dxfId="2826" priority="887" stopIfTrue="1" operator="notEqual">
      <formula>""</formula>
    </cfRule>
  </conditionalFormatting>
  <conditionalFormatting sqref="E139 G139:H139">
    <cfRule type="cellIs" dxfId="2825" priority="873" stopIfTrue="1" operator="notEqual">
      <formula>""</formula>
    </cfRule>
  </conditionalFormatting>
  <conditionalFormatting sqref="E139">
    <cfRule type="cellIs" dxfId="2824" priority="871" stopIfTrue="1" operator="notEqual">
      <formula>""</formula>
    </cfRule>
  </conditionalFormatting>
  <conditionalFormatting sqref="F148">
    <cfRule type="cellIs" dxfId="2823" priority="850" stopIfTrue="1" operator="notEqual">
      <formula>""</formula>
    </cfRule>
  </conditionalFormatting>
  <conditionalFormatting sqref="J131:K133">
    <cfRule type="cellIs" dxfId="2822" priority="1014" stopIfTrue="1" operator="notEqual">
      <formula>""</formula>
    </cfRule>
  </conditionalFormatting>
  <conditionalFormatting sqref="E134 G134:H134">
    <cfRule type="cellIs" dxfId="2821" priority="897" stopIfTrue="1" operator="notEqual">
      <formula>""</formula>
    </cfRule>
  </conditionalFormatting>
  <conditionalFormatting sqref="E146:H146">
    <cfRule type="cellIs" dxfId="2820" priority="901" stopIfTrue="1" operator="notEqual">
      <formula>""</formula>
    </cfRule>
  </conditionalFormatting>
  <conditionalFormatting sqref="H147">
    <cfRule type="cellIs" dxfId="2819" priority="903" stopIfTrue="1" operator="notEqual">
      <formula>""</formula>
    </cfRule>
  </conditionalFormatting>
  <conditionalFormatting sqref="E136 G136:H136">
    <cfRule type="cellIs" dxfId="2818" priority="881" stopIfTrue="1" operator="notEqual">
      <formula>""</formula>
    </cfRule>
  </conditionalFormatting>
  <conditionalFormatting sqref="E135 G135:H135">
    <cfRule type="cellIs" dxfId="2817" priority="888" stopIfTrue="1" operator="notEqual">
      <formula>""</formula>
    </cfRule>
  </conditionalFormatting>
  <conditionalFormatting sqref="E134 G134:H134">
    <cfRule type="cellIs" dxfId="2816" priority="896" stopIfTrue="1" operator="notEqual">
      <formula>""</formula>
    </cfRule>
  </conditionalFormatting>
  <conditionalFormatting sqref="F135:F136 F139:F145">
    <cfRule type="cellIs" dxfId="2815" priority="886" stopIfTrue="1" operator="notEqual">
      <formula>""</formula>
    </cfRule>
  </conditionalFormatting>
  <conditionalFormatting sqref="E136 G136:H136">
    <cfRule type="cellIs" dxfId="2814" priority="882" stopIfTrue="1" operator="notEqual">
      <formula>""</formula>
    </cfRule>
  </conditionalFormatting>
  <conditionalFormatting sqref="E136">
    <cfRule type="cellIs" dxfId="2813" priority="880" stopIfTrue="1" operator="notEqual">
      <formula>""</formula>
    </cfRule>
  </conditionalFormatting>
  <conditionalFormatting sqref="E139 G139:H139">
    <cfRule type="cellIs" dxfId="2812" priority="872" stopIfTrue="1" operator="notEqual">
      <formula>""</formula>
    </cfRule>
  </conditionalFormatting>
  <conditionalFormatting sqref="I147:X147">
    <cfRule type="cellIs" dxfId="2811" priority="968" stopIfTrue="1" operator="notEqual">
      <formula>""</formula>
    </cfRule>
  </conditionalFormatting>
  <conditionalFormatting sqref="F148">
    <cfRule type="cellIs" dxfId="2810" priority="849" stopIfTrue="1" operator="notEqual">
      <formula>""</formula>
    </cfRule>
  </conditionalFormatting>
  <conditionalFormatting sqref="E140 G140:H140">
    <cfRule type="cellIs" dxfId="2809" priority="864" stopIfTrue="1" operator="notEqual">
      <formula>""</formula>
    </cfRule>
  </conditionalFormatting>
  <conditionalFormatting sqref="D135:D136">
    <cfRule type="cellIs" dxfId="2808" priority="890" stopIfTrue="1" operator="equal">
      <formula>"Total"</formula>
    </cfRule>
  </conditionalFormatting>
  <conditionalFormatting sqref="E140 G140:H140">
    <cfRule type="cellIs" dxfId="2807" priority="863" stopIfTrue="1" operator="notEqual">
      <formula>""</formula>
    </cfRule>
  </conditionalFormatting>
  <conditionalFormatting sqref="F134">
    <cfRule type="cellIs" dxfId="2806" priority="894" stopIfTrue="1" operator="notEqual">
      <formula>""</formula>
    </cfRule>
  </conditionalFormatting>
  <conditionalFormatting sqref="D140">
    <cfRule type="cellIs" dxfId="2805" priority="870" stopIfTrue="1" operator="equal">
      <formula>"Total"</formula>
    </cfRule>
  </conditionalFormatting>
  <conditionalFormatting sqref="D134">
    <cfRule type="cellIs" dxfId="2804" priority="899" stopIfTrue="1" operator="equal">
      <formula>"Total"</formula>
    </cfRule>
  </conditionalFormatting>
  <conditionalFormatting sqref="D135:D136">
    <cfRule type="cellIs" dxfId="2803" priority="891" stopIfTrue="1" operator="equal">
      <formula>"Total"</formula>
    </cfRule>
  </conditionalFormatting>
  <conditionalFormatting sqref="D134">
    <cfRule type="cellIs" dxfId="2802" priority="898" stopIfTrue="1" operator="equal">
      <formula>"Total"</formula>
    </cfRule>
  </conditionalFormatting>
  <conditionalFormatting sqref="F135:F136 F139:F145">
    <cfRule type="cellIs" dxfId="2801" priority="885" stopIfTrue="1" operator="notEqual">
      <formula>""</formula>
    </cfRule>
  </conditionalFormatting>
  <conditionalFormatting sqref="F131:F133">
    <cfRule type="cellIs" dxfId="2800" priority="904" stopIfTrue="1" operator="notEqual">
      <formula>""</formula>
    </cfRule>
  </conditionalFormatting>
  <conditionalFormatting sqref="E140">
    <cfRule type="cellIs" dxfId="2799" priority="862" stopIfTrue="1" operator="notEqual">
      <formula>""</formula>
    </cfRule>
  </conditionalFormatting>
  <conditionalFormatting sqref="F131:F133">
    <cfRule type="cellIs" dxfId="2798" priority="905" stopIfTrue="1" operator="notEqual">
      <formula>""</formula>
    </cfRule>
  </conditionalFormatting>
  <conditionalFormatting sqref="D146">
    <cfRule type="cellIs" dxfId="2797" priority="900" stopIfTrue="1" operator="equal">
      <formula>"Total"</formula>
    </cfRule>
  </conditionalFormatting>
  <conditionalFormatting sqref="D139">
    <cfRule type="cellIs" dxfId="2796" priority="878" stopIfTrue="1" operator="equal">
      <formula>"Total"</formula>
    </cfRule>
  </conditionalFormatting>
  <conditionalFormatting sqref="D139">
    <cfRule type="cellIs" dxfId="2795" priority="879" stopIfTrue="1" operator="equal">
      <formula>"Total"</formula>
    </cfRule>
  </conditionalFormatting>
  <conditionalFormatting sqref="D140">
    <cfRule type="cellIs" dxfId="2794" priority="869" stopIfTrue="1" operator="equal">
      <formula>"Total"</formula>
    </cfRule>
  </conditionalFormatting>
  <conditionalFormatting sqref="E141 G141:H141">
    <cfRule type="cellIs" dxfId="2793" priority="789" stopIfTrue="1" operator="notEqual">
      <formula>""</formula>
    </cfRule>
  </conditionalFormatting>
  <conditionalFormatting sqref="E141">
    <cfRule type="cellIs" dxfId="2792" priority="787" stopIfTrue="1" operator="notEqual">
      <formula>""</formula>
    </cfRule>
  </conditionalFormatting>
  <conditionalFormatting sqref="E141 G141:H141">
    <cfRule type="cellIs" dxfId="2791" priority="788" stopIfTrue="1" operator="notEqual">
      <formula>""</formula>
    </cfRule>
  </conditionalFormatting>
  <conditionalFormatting sqref="E142 G142:H142">
    <cfRule type="cellIs" dxfId="2790" priority="759" stopIfTrue="1" operator="notEqual">
      <formula>""</formula>
    </cfRule>
  </conditionalFormatting>
  <conditionalFormatting sqref="E142 G142:H142">
    <cfRule type="cellIs" dxfId="2789" priority="758" stopIfTrue="1" operator="notEqual">
      <formula>""</formula>
    </cfRule>
  </conditionalFormatting>
  <conditionalFormatting sqref="D141">
    <cfRule type="cellIs" dxfId="2788" priority="794" stopIfTrue="1" operator="equal">
      <formula>"Total"</formula>
    </cfRule>
  </conditionalFormatting>
  <conditionalFormatting sqref="D141">
    <cfRule type="cellIs" dxfId="2787" priority="795" stopIfTrue="1" operator="equal">
      <formula>"Total"</formula>
    </cfRule>
  </conditionalFormatting>
  <conditionalFormatting sqref="E87:E89 G87:H89">
    <cfRule type="cellIs" dxfId="2786" priority="553" stopIfTrue="1" operator="notEqual">
      <formula>""</formula>
    </cfRule>
  </conditionalFormatting>
  <conditionalFormatting sqref="E87:E89 G87:H89">
    <cfRule type="cellIs" dxfId="2785" priority="554" stopIfTrue="1" operator="notEqual">
      <formula>""</formula>
    </cfRule>
  </conditionalFormatting>
  <conditionalFormatting sqref="D142">
    <cfRule type="cellIs" dxfId="2784" priority="763" stopIfTrue="1" operator="equal">
      <formula>"Total"</formula>
    </cfRule>
  </conditionalFormatting>
  <conditionalFormatting sqref="E142">
    <cfRule type="cellIs" dxfId="2783" priority="757" stopIfTrue="1" operator="notEqual">
      <formula>""</formula>
    </cfRule>
  </conditionalFormatting>
  <conditionalFormatting sqref="D142">
    <cfRule type="cellIs" dxfId="2782" priority="762" stopIfTrue="1" operator="equal">
      <formula>"Total"</formula>
    </cfRule>
  </conditionalFormatting>
  <conditionalFormatting sqref="E138 G138:H138">
    <cfRule type="cellIs" dxfId="2781" priority="563" stopIfTrue="1" operator="notEqual">
      <formula>""</formula>
    </cfRule>
  </conditionalFormatting>
  <conditionalFormatting sqref="E138">
    <cfRule type="cellIs" dxfId="2780" priority="562" stopIfTrue="1" operator="notEqual">
      <formula>""</formula>
    </cfRule>
  </conditionalFormatting>
  <conditionalFormatting sqref="E143 G143:H143">
    <cfRule type="cellIs" dxfId="2779" priority="739" stopIfTrue="1" operator="notEqual">
      <formula>""</formula>
    </cfRule>
  </conditionalFormatting>
  <conditionalFormatting sqref="E143">
    <cfRule type="cellIs" dxfId="2778" priority="737" stopIfTrue="1" operator="notEqual">
      <formula>""</formula>
    </cfRule>
  </conditionalFormatting>
  <conditionalFormatting sqref="E143 G143:H143">
    <cfRule type="cellIs" dxfId="2777" priority="738" stopIfTrue="1" operator="notEqual">
      <formula>""</formula>
    </cfRule>
  </conditionalFormatting>
  <conditionalFormatting sqref="E144 G144:H144 H145">
    <cfRule type="cellIs" dxfId="2776" priority="728" stopIfTrue="1" operator="notEqual">
      <formula>""</formula>
    </cfRule>
  </conditionalFormatting>
  <conditionalFormatting sqref="E144 G144:H144 H145">
    <cfRule type="cellIs" dxfId="2775" priority="727" stopIfTrue="1" operator="notEqual">
      <formula>""</formula>
    </cfRule>
  </conditionalFormatting>
  <conditionalFormatting sqref="D143">
    <cfRule type="cellIs" dxfId="2774" priority="742" stopIfTrue="1" operator="equal">
      <formula>"Total"</formula>
    </cfRule>
  </conditionalFormatting>
  <conditionalFormatting sqref="D143">
    <cfRule type="cellIs" dxfId="2773" priority="743" stopIfTrue="1" operator="equal">
      <formula>"Total"</formula>
    </cfRule>
  </conditionalFormatting>
  <conditionalFormatting sqref="D144:D145">
    <cfRule type="cellIs" dxfId="2772" priority="732" stopIfTrue="1" operator="equal">
      <formula>"Total"</formula>
    </cfRule>
  </conditionalFormatting>
  <conditionalFormatting sqref="E144">
    <cfRule type="cellIs" dxfId="2771" priority="726" stopIfTrue="1" operator="notEqual">
      <formula>""</formula>
    </cfRule>
  </conditionalFormatting>
  <conditionalFormatting sqref="D144:D145">
    <cfRule type="cellIs" dxfId="2770" priority="731" stopIfTrue="1" operator="equal">
      <formula>"Total"</formula>
    </cfRule>
  </conditionalFormatting>
  <conditionalFormatting sqref="F137:F138">
    <cfRule type="cellIs" dxfId="2769" priority="566" stopIfTrue="1" operator="notEqual">
      <formula>""</formula>
    </cfRule>
  </conditionalFormatting>
  <conditionalFormatting sqref="F86">
    <cfRule type="cellIs" dxfId="2768" priority="555" stopIfTrue="1" operator="notEqual">
      <formula>""</formula>
    </cfRule>
  </conditionalFormatting>
  <conditionalFormatting sqref="E138 G138:H138">
    <cfRule type="cellIs" dxfId="2767" priority="564" stopIfTrue="1" operator="notEqual">
      <formula>""</formula>
    </cfRule>
  </conditionalFormatting>
  <conditionalFormatting sqref="E137 G137:H137">
    <cfRule type="cellIs" dxfId="2766" priority="569" stopIfTrue="1" operator="notEqual">
      <formula>""</formula>
    </cfRule>
  </conditionalFormatting>
  <conditionalFormatting sqref="F137:F138">
    <cfRule type="cellIs" dxfId="2765" priority="565" stopIfTrue="1" operator="notEqual">
      <formula>""</formula>
    </cfRule>
  </conditionalFormatting>
  <conditionalFormatting sqref="E11:E86 G11:H86 F11:F106">
    <cfRule type="cellIs" dxfId="2764" priority="558" stopIfTrue="1" operator="notEqual">
      <formula>""</formula>
    </cfRule>
  </conditionalFormatting>
  <conditionalFormatting sqref="F87:F89">
    <cfRule type="cellIs" dxfId="2763" priority="550" stopIfTrue="1" operator="notEqual">
      <formula>""</formula>
    </cfRule>
  </conditionalFormatting>
  <conditionalFormatting sqref="E90">
    <cfRule type="cellIs" dxfId="2762" priority="545" stopIfTrue="1" operator="notEqual">
      <formula>""</formula>
    </cfRule>
  </conditionalFormatting>
  <conditionalFormatting sqref="E91:E106">
    <cfRule type="cellIs" dxfId="2761" priority="536" stopIfTrue="1" operator="notEqual">
      <formula>""</formula>
    </cfRule>
  </conditionalFormatting>
  <conditionalFormatting sqref="F91:F106">
    <cfRule type="cellIs" dxfId="2760" priority="534" stopIfTrue="1" operator="notEqual">
      <formula>""</formula>
    </cfRule>
  </conditionalFormatting>
  <conditionalFormatting sqref="F90">
    <cfRule type="cellIs" dxfId="2759" priority="543" stopIfTrue="1" operator="notEqual">
      <formula>""</formula>
    </cfRule>
  </conditionalFormatting>
  <conditionalFormatting sqref="F90">
    <cfRule type="cellIs" dxfId="2758" priority="544" stopIfTrue="1" operator="notEqual">
      <formula>""</formula>
    </cfRule>
  </conditionalFormatting>
  <conditionalFormatting sqref="E91:E106 G91:H106">
    <cfRule type="cellIs" dxfId="2757" priority="537" stopIfTrue="1" operator="notEqual">
      <formula>""</formula>
    </cfRule>
  </conditionalFormatting>
  <conditionalFormatting sqref="F92">
    <cfRule type="cellIs" dxfId="2756" priority="535" stopIfTrue="1" operator="notEqual">
      <formula>""</formula>
    </cfRule>
  </conditionalFormatting>
  <conditionalFormatting sqref="F94:F106">
    <cfRule type="cellIs" dxfId="2755" priority="525" stopIfTrue="1" operator="notEqual">
      <formula>""</formula>
    </cfRule>
  </conditionalFormatting>
  <conditionalFormatting sqref="F94:F106">
    <cfRule type="cellIs" dxfId="2754" priority="524" stopIfTrue="1" operator="notEqual">
      <formula>""</formula>
    </cfRule>
  </conditionalFormatting>
  <conditionalFormatting sqref="E94:E106 G94:H106">
    <cfRule type="cellIs" dxfId="2753" priority="529" stopIfTrue="1" operator="notEqual">
      <formula>""</formula>
    </cfRule>
  </conditionalFormatting>
  <conditionalFormatting sqref="E94:E106 G94:H106">
    <cfRule type="cellIs" dxfId="2752" priority="528" stopIfTrue="1" operator="notEqual">
      <formula>""</formula>
    </cfRule>
  </conditionalFormatting>
  <conditionalFormatting sqref="E107:E108 G107:H108">
    <cfRule type="cellIs" dxfId="2751" priority="515" stopIfTrue="1" operator="notEqual">
      <formula>""</formula>
    </cfRule>
  </conditionalFormatting>
  <conditionalFormatting sqref="F107:F108">
    <cfRule type="cellIs" dxfId="2750" priority="513" stopIfTrue="1" operator="notEqual">
      <formula>""</formula>
    </cfRule>
  </conditionalFormatting>
  <conditionalFormatting sqref="E94:E106">
    <cfRule type="cellIs" dxfId="2749" priority="527" stopIfTrue="1" operator="notEqual">
      <formula>""</formula>
    </cfRule>
  </conditionalFormatting>
  <conditionalFormatting sqref="F107:F108">
    <cfRule type="cellIs" dxfId="2748" priority="521" stopIfTrue="1" operator="notEqual">
      <formula>""</formula>
    </cfRule>
  </conditionalFormatting>
  <conditionalFormatting sqref="E107:E108 G107:H108">
    <cfRule type="cellIs" dxfId="2747" priority="516" stopIfTrue="1" operator="notEqual">
      <formula>""</formula>
    </cfRule>
  </conditionalFormatting>
  <conditionalFormatting sqref="E107:E108">
    <cfRule type="cellIs" dxfId="2746" priority="514" stopIfTrue="1" operator="notEqual">
      <formula>""</formula>
    </cfRule>
  </conditionalFormatting>
  <conditionalFormatting sqref="E108">
    <cfRule type="cellIs" dxfId="2745" priority="508" stopIfTrue="1" operator="notEqual">
      <formula>""</formula>
    </cfRule>
  </conditionalFormatting>
  <conditionalFormatting sqref="F108">
    <cfRule type="cellIs" dxfId="2744" priority="507" stopIfTrue="1" operator="notEqual">
      <formula>""</formula>
    </cfRule>
  </conditionalFormatting>
  <conditionalFormatting sqref="E109:E110 G109:H110">
    <cfRule type="cellIs" dxfId="2743" priority="498" stopIfTrue="1" operator="notEqual">
      <formula>""</formula>
    </cfRule>
  </conditionalFormatting>
  <conditionalFormatting sqref="E110 G110:H110">
    <cfRule type="cellIs" dxfId="2742" priority="492" stopIfTrue="1" operator="notEqual">
      <formula>""</formula>
    </cfRule>
  </conditionalFormatting>
  <conditionalFormatting sqref="F108">
    <cfRule type="cellIs" dxfId="2741" priority="506" stopIfTrue="1" operator="notEqual">
      <formula>""</formula>
    </cfRule>
  </conditionalFormatting>
  <conditionalFormatting sqref="F109:F110">
    <cfRule type="cellIs" dxfId="2740" priority="502" stopIfTrue="1" operator="notEqual">
      <formula>""</formula>
    </cfRule>
  </conditionalFormatting>
  <conditionalFormatting sqref="E109:E110 G109:H110">
    <cfRule type="cellIs" dxfId="2739" priority="499" stopIfTrue="1" operator="notEqual">
      <formula>""</formula>
    </cfRule>
  </conditionalFormatting>
  <conditionalFormatting sqref="E110 G110:H110">
    <cfRule type="cellIs" dxfId="2738" priority="493" stopIfTrue="1" operator="notEqual">
      <formula>""</formula>
    </cfRule>
  </conditionalFormatting>
  <conditionalFormatting sqref="E110">
    <cfRule type="cellIs" dxfId="2737" priority="491" stopIfTrue="1" operator="notEqual">
      <formula>""</formula>
    </cfRule>
  </conditionalFormatting>
  <conditionalFormatting sqref="F110">
    <cfRule type="cellIs" dxfId="2736" priority="490" stopIfTrue="1" operator="notEqual">
      <formula>""</formula>
    </cfRule>
  </conditionalFormatting>
  <conditionalFormatting sqref="E111:E112 G111:H112">
    <cfRule type="cellIs" dxfId="2735" priority="482" stopIfTrue="1" operator="notEqual">
      <formula>""</formula>
    </cfRule>
  </conditionalFormatting>
  <conditionalFormatting sqref="F112">
    <cfRule type="cellIs" dxfId="2734" priority="473" stopIfTrue="1" operator="notEqual">
      <formula>""</formula>
    </cfRule>
  </conditionalFormatting>
  <conditionalFormatting sqref="F112">
    <cfRule type="cellIs" dxfId="2733" priority="471" stopIfTrue="1" operator="notEqual">
      <formula>""</formula>
    </cfRule>
  </conditionalFormatting>
  <conditionalFormatting sqref="E111:E112">
    <cfRule type="cellIs" dxfId="2732" priority="480" stopIfTrue="1" operator="notEqual">
      <formula>""</formula>
    </cfRule>
  </conditionalFormatting>
  <conditionalFormatting sqref="F111:F112">
    <cfRule type="cellIs" dxfId="2731" priority="485" stopIfTrue="1" operator="notEqual">
      <formula>""</formula>
    </cfRule>
  </conditionalFormatting>
  <conditionalFormatting sqref="E111:E112 G111:H112">
    <cfRule type="cellIs" dxfId="2730" priority="481" stopIfTrue="1" operator="notEqual">
      <formula>""</formula>
    </cfRule>
  </conditionalFormatting>
  <conditionalFormatting sqref="F111:F112">
    <cfRule type="cellIs" dxfId="2729" priority="479" stopIfTrue="1" operator="notEqual">
      <formula>""</formula>
    </cfRule>
  </conditionalFormatting>
  <conditionalFormatting sqref="E112">
    <cfRule type="cellIs" dxfId="2728" priority="474" stopIfTrue="1" operator="notEqual">
      <formula>""</formula>
    </cfRule>
  </conditionalFormatting>
  <conditionalFormatting sqref="F112">
    <cfRule type="cellIs" dxfId="2727" priority="472" stopIfTrue="1" operator="notEqual">
      <formula>""</formula>
    </cfRule>
  </conditionalFormatting>
  <conditionalFormatting sqref="C134:C145">
    <cfRule type="cellIs" dxfId="2726" priority="595" stopIfTrue="1" operator="notEqual">
      <formula>""</formula>
    </cfRule>
  </conditionalFormatting>
  <conditionalFormatting sqref="B146:C146 C134:C145">
    <cfRule type="cellIs" dxfId="2725" priority="594" stopIfTrue="1" operator="notEqual">
      <formula>""</formula>
    </cfRule>
  </conditionalFormatting>
  <conditionalFormatting sqref="E145 G145">
    <cfRule type="cellIs" dxfId="2724" priority="575" stopIfTrue="1" operator="notEqual">
      <formula>""</formula>
    </cfRule>
  </conditionalFormatting>
  <conditionalFormatting sqref="E145 G145">
    <cfRule type="cellIs" dxfId="2723" priority="574" stopIfTrue="1" operator="notEqual">
      <formula>""</formula>
    </cfRule>
  </conditionalFormatting>
  <conditionalFormatting sqref="E145">
    <cfRule type="cellIs" dxfId="2722" priority="573" stopIfTrue="1" operator="notEqual">
      <formula>""</formula>
    </cfRule>
  </conditionalFormatting>
  <conditionalFormatting sqref="Y147:AA147">
    <cfRule type="cellIs" dxfId="2721" priority="572" stopIfTrue="1" operator="notEqual">
      <formula>""</formula>
    </cfRule>
  </conditionalFormatting>
  <conditionalFormatting sqref="E137">
    <cfRule type="cellIs" dxfId="2720" priority="567" stopIfTrue="1" operator="notEqual">
      <formula>""</formula>
    </cfRule>
  </conditionalFormatting>
  <conditionalFormatting sqref="E137 G137:H137">
    <cfRule type="cellIs" dxfId="2719" priority="568" stopIfTrue="1" operator="notEqual">
      <formula>""</formula>
    </cfRule>
  </conditionalFormatting>
  <conditionalFormatting sqref="D137:D138">
    <cfRule type="cellIs" dxfId="2718" priority="570" stopIfTrue="1" operator="equal">
      <formula>"Total"</formula>
    </cfRule>
  </conditionalFormatting>
  <conditionalFormatting sqref="D137:D138">
    <cfRule type="cellIs" dxfId="2717" priority="571" stopIfTrue="1" operator="equal">
      <formula>"Total"</formula>
    </cfRule>
  </conditionalFormatting>
  <conditionalFormatting sqref="F88">
    <cfRule type="cellIs" dxfId="2716" priority="551" stopIfTrue="1" operator="notEqual">
      <formula>""</formula>
    </cfRule>
  </conditionalFormatting>
  <conditionalFormatting sqref="E87:E89">
    <cfRule type="cellIs" dxfId="2715" priority="552" stopIfTrue="1" operator="notEqual">
      <formula>""</formula>
    </cfRule>
  </conditionalFormatting>
  <conditionalFormatting sqref="E90 G90:H90">
    <cfRule type="cellIs" dxfId="2714" priority="547" stopIfTrue="1" operator="notEqual">
      <formula>""</formula>
    </cfRule>
  </conditionalFormatting>
  <conditionalFormatting sqref="E90 G90:H90">
    <cfRule type="cellIs" dxfId="2713" priority="546" stopIfTrue="1" operator="notEqual">
      <formula>""</formula>
    </cfRule>
  </conditionalFormatting>
  <conditionalFormatting sqref="E91:E106 G91:H106">
    <cfRule type="cellIs" dxfId="2712" priority="538" stopIfTrue="1" operator="notEqual">
      <formula>""</formula>
    </cfRule>
  </conditionalFormatting>
  <conditionalFormatting sqref="F94:F106">
    <cfRule type="cellIs" dxfId="2711" priority="526" stopIfTrue="1" operator="notEqual">
      <formula>""</formula>
    </cfRule>
  </conditionalFormatting>
  <conditionalFormatting sqref="E108 G108:H108">
    <cfRule type="cellIs" dxfId="2710" priority="509" stopIfTrue="1" operator="notEqual">
      <formula>""</formula>
    </cfRule>
  </conditionalFormatting>
  <conditionalFormatting sqref="E108 G108:H108">
    <cfRule type="cellIs" dxfId="2709" priority="510" stopIfTrue="1" operator="notEqual">
      <formula>""</formula>
    </cfRule>
  </conditionalFormatting>
  <conditionalFormatting sqref="F108">
    <cfRule type="cellIs" dxfId="2708" priority="505" stopIfTrue="1" operator="notEqual">
      <formula>""</formula>
    </cfRule>
  </conditionalFormatting>
  <conditionalFormatting sqref="E109:E110">
    <cfRule type="cellIs" dxfId="2707" priority="497" stopIfTrue="1" operator="notEqual">
      <formula>""</formula>
    </cfRule>
  </conditionalFormatting>
  <conditionalFormatting sqref="F109:F110">
    <cfRule type="cellIs" dxfId="2706" priority="496" stopIfTrue="1" operator="notEqual">
      <formula>""</formula>
    </cfRule>
  </conditionalFormatting>
  <conditionalFormatting sqref="F110">
    <cfRule type="cellIs" dxfId="2705" priority="489" stopIfTrue="1" operator="notEqual">
      <formula>""</formula>
    </cfRule>
  </conditionalFormatting>
  <conditionalFormatting sqref="F110">
    <cfRule type="cellIs" dxfId="2704" priority="488" stopIfTrue="1" operator="notEqual">
      <formula>""</formula>
    </cfRule>
  </conditionalFormatting>
  <conditionalFormatting sqref="E112 G112:H112">
    <cfRule type="cellIs" dxfId="2703" priority="475" stopIfTrue="1" operator="notEqual">
      <formula>""</formula>
    </cfRule>
  </conditionalFormatting>
  <conditionalFormatting sqref="E112 G112:H112">
    <cfRule type="cellIs" dxfId="2702" priority="476" stopIfTrue="1" operator="notEqual">
      <formula>""</formula>
    </cfRule>
  </conditionalFormatting>
  <conditionalFormatting sqref="F113:F114">
    <cfRule type="cellIs" dxfId="2701" priority="468" stopIfTrue="1" operator="notEqual">
      <formula>""</formula>
    </cfRule>
  </conditionalFormatting>
  <conditionalFormatting sqref="E113:E114 G113:H114">
    <cfRule type="cellIs" dxfId="2700" priority="465" stopIfTrue="1" operator="notEqual">
      <formula>""</formula>
    </cfRule>
  </conditionalFormatting>
  <conditionalFormatting sqref="E114 G114:H114">
    <cfRule type="cellIs" dxfId="2699" priority="458" stopIfTrue="1" operator="notEqual">
      <formula>""</formula>
    </cfRule>
  </conditionalFormatting>
  <conditionalFormatting sqref="F114">
    <cfRule type="cellIs" dxfId="2698" priority="456" stopIfTrue="1" operator="notEqual">
      <formula>""</formula>
    </cfRule>
  </conditionalFormatting>
  <conditionalFormatting sqref="E113:E114">
    <cfRule type="cellIs" dxfId="2697" priority="463" stopIfTrue="1" operator="notEqual">
      <formula>""</formula>
    </cfRule>
  </conditionalFormatting>
  <conditionalFormatting sqref="E113:E114 G113:H114">
    <cfRule type="cellIs" dxfId="2696" priority="464" stopIfTrue="1" operator="notEqual">
      <formula>""</formula>
    </cfRule>
  </conditionalFormatting>
  <conditionalFormatting sqref="F113:F114">
    <cfRule type="cellIs" dxfId="2695" priority="462" stopIfTrue="1" operator="notEqual">
      <formula>""</formula>
    </cfRule>
  </conditionalFormatting>
  <conditionalFormatting sqref="E114 G114:H114">
    <cfRule type="cellIs" dxfId="2694" priority="459" stopIfTrue="1" operator="notEqual">
      <formula>""</formula>
    </cfRule>
  </conditionalFormatting>
  <conditionalFormatting sqref="E114">
    <cfRule type="cellIs" dxfId="2693" priority="457" stopIfTrue="1" operator="notEqual">
      <formula>""</formula>
    </cfRule>
  </conditionalFormatting>
  <conditionalFormatting sqref="F114">
    <cfRule type="cellIs" dxfId="2692" priority="455" stopIfTrue="1" operator="notEqual">
      <formula>""</formula>
    </cfRule>
  </conditionalFormatting>
  <conditionalFormatting sqref="F114">
    <cfRule type="cellIs" dxfId="2691" priority="454" stopIfTrue="1" operator="notEqual">
      <formula>""</formula>
    </cfRule>
  </conditionalFormatting>
  <conditionalFormatting sqref="F115:F116">
    <cfRule type="cellIs" dxfId="2690" priority="451" stopIfTrue="1" operator="notEqual">
      <formula>""</formula>
    </cfRule>
  </conditionalFormatting>
  <conditionalFormatting sqref="E115:E116 G115:H116">
    <cfRule type="cellIs" dxfId="2689" priority="448" stopIfTrue="1" operator="notEqual">
      <formula>""</formula>
    </cfRule>
  </conditionalFormatting>
  <conditionalFormatting sqref="E116 G116:H116">
    <cfRule type="cellIs" dxfId="2688" priority="441" stopIfTrue="1" operator="notEqual">
      <formula>""</formula>
    </cfRule>
  </conditionalFormatting>
  <conditionalFormatting sqref="F116">
    <cfRule type="cellIs" dxfId="2687" priority="439" stopIfTrue="1" operator="notEqual">
      <formula>""</formula>
    </cfRule>
  </conditionalFormatting>
  <conditionalFormatting sqref="E115:E116">
    <cfRule type="cellIs" dxfId="2686" priority="446" stopIfTrue="1" operator="notEqual">
      <formula>""</formula>
    </cfRule>
  </conditionalFormatting>
  <conditionalFormatting sqref="E115:E116 G115:H116">
    <cfRule type="cellIs" dxfId="2685" priority="447" stopIfTrue="1" operator="notEqual">
      <formula>""</formula>
    </cfRule>
  </conditionalFormatting>
  <conditionalFormatting sqref="F115:F116">
    <cfRule type="cellIs" dxfId="2684" priority="445" stopIfTrue="1" operator="notEqual">
      <formula>""</formula>
    </cfRule>
  </conditionalFormatting>
  <conditionalFormatting sqref="E116 G116:H116">
    <cfRule type="cellIs" dxfId="2683" priority="442" stopIfTrue="1" operator="notEqual">
      <formula>""</formula>
    </cfRule>
  </conditionalFormatting>
  <conditionalFormatting sqref="E116">
    <cfRule type="cellIs" dxfId="2682" priority="440" stopIfTrue="1" operator="notEqual">
      <formula>""</formula>
    </cfRule>
  </conditionalFormatting>
  <conditionalFormatting sqref="F116">
    <cfRule type="cellIs" dxfId="2681" priority="438" stopIfTrue="1" operator="notEqual">
      <formula>""</formula>
    </cfRule>
  </conditionalFormatting>
  <conditionalFormatting sqref="F116">
    <cfRule type="cellIs" dxfId="2680" priority="437" stopIfTrue="1" operator="notEqual">
      <formula>""</formula>
    </cfRule>
  </conditionalFormatting>
  <conditionalFormatting sqref="F117:F130">
    <cfRule type="cellIs" dxfId="2679" priority="434" stopIfTrue="1" operator="notEqual">
      <formula>""</formula>
    </cfRule>
  </conditionalFormatting>
  <conditionalFormatting sqref="E117:E130 G117:H130">
    <cfRule type="cellIs" dxfId="2678" priority="429" stopIfTrue="1" operator="notEqual">
      <formula>""</formula>
    </cfRule>
  </conditionalFormatting>
  <conditionalFormatting sqref="E118 G118:H118 E120 E122 E124 E126 E128 E130 G120:H120 G122:H122 G124:H124 G126:H126 G128:H128 G130:H130">
    <cfRule type="cellIs" dxfId="2677" priority="420" stopIfTrue="1" operator="notEqual">
      <formula>""</formula>
    </cfRule>
  </conditionalFormatting>
  <conditionalFormatting sqref="F118 F120 F122 F124 F126 F128 F130">
    <cfRule type="cellIs" dxfId="2676" priority="416" stopIfTrue="1" operator="notEqual">
      <formula>""</formula>
    </cfRule>
  </conditionalFormatting>
  <conditionalFormatting sqref="F118 F120 F122 F124 F126 F128 F130">
    <cfRule type="cellIs" dxfId="2675" priority="418" stopIfTrue="1" operator="notEqual">
      <formula>""</formula>
    </cfRule>
  </conditionalFormatting>
  <conditionalFormatting sqref="E117:E130">
    <cfRule type="cellIs" dxfId="2674" priority="427" stopIfTrue="1" operator="notEqual">
      <formula>""</formula>
    </cfRule>
  </conditionalFormatting>
  <conditionalFormatting sqref="E117:E130 G117:H130">
    <cfRule type="cellIs" dxfId="2673" priority="428" stopIfTrue="1" operator="notEqual">
      <formula>""</formula>
    </cfRule>
  </conditionalFormatting>
  <conditionalFormatting sqref="F117:F130">
    <cfRule type="cellIs" dxfId="2672" priority="426" stopIfTrue="1" operator="notEqual">
      <formula>""</formula>
    </cfRule>
  </conditionalFormatting>
  <conditionalFormatting sqref="F118 F120 F122 F124 F126 F128 F130">
    <cfRule type="cellIs" dxfId="2671" priority="417" stopIfTrue="1" operator="notEqual">
      <formula>""</formula>
    </cfRule>
  </conditionalFormatting>
  <conditionalFormatting sqref="E118 G118:H118 E120 E122 E124 E126 E128 E130 G120:H120 G122:H122 G124:H124 G126:H126 G128:H128 G130:H130">
    <cfRule type="cellIs" dxfId="2670" priority="421" stopIfTrue="1" operator="notEqual">
      <formula>""</formula>
    </cfRule>
  </conditionalFormatting>
  <conditionalFormatting sqref="E118 E120 E122 E124 E126 E128 E130">
    <cfRule type="cellIs" dxfId="2669" priority="419" stopIfTrue="1" operator="notEqual">
      <formula>""</formula>
    </cfRule>
  </conditionalFormatting>
  <conditionalFormatting sqref="D9">
    <cfRule type="cellIs" dxfId="2668" priority="410" stopIfTrue="1" operator="equal">
      <formula>"Total"</formula>
    </cfRule>
  </conditionalFormatting>
  <conditionalFormatting sqref="D9">
    <cfRule type="cellIs" dxfId="2667" priority="409" stopIfTrue="1" operator="equal">
      <formula>"Total"</formula>
    </cfRule>
  </conditionalFormatting>
  <conditionalFormatting sqref="C106 C11:C94">
    <cfRule type="cellIs" dxfId="2666" priority="323" stopIfTrue="1" operator="notEqual">
      <formula>""</formula>
    </cfRule>
  </conditionalFormatting>
  <conditionalFormatting sqref="D11:D106">
    <cfRule type="cellIs" dxfId="2665" priority="322" stopIfTrue="1" operator="equal">
      <formula>"Total"</formula>
    </cfRule>
  </conditionalFormatting>
  <conditionalFormatting sqref="D86">
    <cfRule type="cellIs" dxfId="2664" priority="321" stopIfTrue="1" operator="equal">
      <formula>"Total"</formula>
    </cfRule>
  </conditionalFormatting>
  <conditionalFormatting sqref="D91:D106">
    <cfRule type="cellIs" dxfId="2663" priority="317" stopIfTrue="1" operator="equal">
      <formula>"Total"</formula>
    </cfRule>
  </conditionalFormatting>
  <conditionalFormatting sqref="D94:D106">
    <cfRule type="cellIs" dxfId="2662" priority="316" stopIfTrue="1" operator="equal">
      <formula>"Total"</formula>
    </cfRule>
  </conditionalFormatting>
  <conditionalFormatting sqref="D90">
    <cfRule type="cellIs" dxfId="2661" priority="320" stopIfTrue="1" operator="equal">
      <formula>"Total"</formula>
    </cfRule>
  </conditionalFormatting>
  <conditionalFormatting sqref="D90">
    <cfRule type="cellIs" dxfId="2660" priority="319" stopIfTrue="1" operator="equal">
      <formula>"Total"</formula>
    </cfRule>
  </conditionalFormatting>
  <conditionalFormatting sqref="D94:D106">
    <cfRule type="cellIs" dxfId="2659" priority="315" stopIfTrue="1" operator="equal">
      <formula>"Total"</formula>
    </cfRule>
  </conditionalFormatting>
  <conditionalFormatting sqref="D91:D106">
    <cfRule type="cellIs" dxfId="2658" priority="318" stopIfTrue="1" operator="equal">
      <formula>"Total"</formula>
    </cfRule>
  </conditionalFormatting>
  <conditionalFormatting sqref="C22">
    <cfRule type="cellIs" dxfId="2657" priority="314" stopIfTrue="1" operator="notEqual">
      <formula>""</formula>
    </cfRule>
  </conditionalFormatting>
  <conditionalFormatting sqref="C13:C24">
    <cfRule type="cellIs" dxfId="2656" priority="313" stopIfTrue="1" operator="notEqual">
      <formula>""</formula>
    </cfRule>
  </conditionalFormatting>
  <conditionalFormatting sqref="C106 C72:C82 C84:C94">
    <cfRule type="cellIs" dxfId="2655" priority="312" stopIfTrue="1" operator="notEqual">
      <formula>""</formula>
    </cfRule>
  </conditionalFormatting>
  <conditionalFormatting sqref="C83">
    <cfRule type="cellIs" dxfId="2654" priority="311" stopIfTrue="1" operator="notEqual">
      <formula>""</formula>
    </cfRule>
  </conditionalFormatting>
  <conditionalFormatting sqref="C83">
    <cfRule type="cellIs" dxfId="2653" priority="310" stopIfTrue="1" operator="notEqual">
      <formula>""</formula>
    </cfRule>
  </conditionalFormatting>
  <conditionalFormatting sqref="C84:C93">
    <cfRule type="cellIs" dxfId="2652" priority="306" stopIfTrue="1" operator="notEqual">
      <formula>""</formula>
    </cfRule>
  </conditionalFormatting>
  <conditionalFormatting sqref="C11:C22">
    <cfRule type="cellIs" dxfId="2651" priority="309" stopIfTrue="1" operator="notEqual">
      <formula>""</formula>
    </cfRule>
  </conditionalFormatting>
  <conditionalFormatting sqref="C72:C82">
    <cfRule type="cellIs" dxfId="2650" priority="308" stopIfTrue="1" operator="notEqual">
      <formula>""</formula>
    </cfRule>
  </conditionalFormatting>
  <conditionalFormatting sqref="C84:C93">
    <cfRule type="cellIs" dxfId="2649" priority="307" stopIfTrue="1" operator="notEqual">
      <formula>""</formula>
    </cfRule>
  </conditionalFormatting>
  <conditionalFormatting sqref="C83">
    <cfRule type="cellIs" dxfId="2648" priority="305" stopIfTrue="1" operator="notEqual">
      <formula>""</formula>
    </cfRule>
  </conditionalFormatting>
  <conditionalFormatting sqref="C83">
    <cfRule type="cellIs" dxfId="2647" priority="304" stopIfTrue="1" operator="notEqual">
      <formula>""</formula>
    </cfRule>
  </conditionalFormatting>
  <conditionalFormatting sqref="C72:C82">
    <cfRule type="cellIs" dxfId="2646" priority="303" stopIfTrue="1" operator="notEqual">
      <formula>""</formula>
    </cfRule>
  </conditionalFormatting>
  <conditionalFormatting sqref="C71">
    <cfRule type="cellIs" dxfId="2645" priority="302" stopIfTrue="1" operator="notEqual">
      <formula>""</formula>
    </cfRule>
  </conditionalFormatting>
  <conditionalFormatting sqref="C71">
    <cfRule type="cellIs" dxfId="2644" priority="301" stopIfTrue="1" operator="notEqual">
      <formula>""</formula>
    </cfRule>
  </conditionalFormatting>
  <conditionalFormatting sqref="C72:C81">
    <cfRule type="cellIs" dxfId="2643" priority="298" stopIfTrue="1" operator="notEqual">
      <formula>""</formula>
    </cfRule>
  </conditionalFormatting>
  <conditionalFormatting sqref="C60:C70">
    <cfRule type="cellIs" dxfId="2642" priority="300" stopIfTrue="1" operator="notEqual">
      <formula>""</formula>
    </cfRule>
  </conditionalFormatting>
  <conditionalFormatting sqref="C72:C81">
    <cfRule type="cellIs" dxfId="2641" priority="299" stopIfTrue="1" operator="notEqual">
      <formula>""</formula>
    </cfRule>
  </conditionalFormatting>
  <conditionalFormatting sqref="C84:C93">
    <cfRule type="cellIs" dxfId="2640" priority="297" stopIfTrue="1" operator="notEqual">
      <formula>""</formula>
    </cfRule>
  </conditionalFormatting>
  <conditionalFormatting sqref="C84:C93">
    <cfRule type="cellIs" dxfId="2639" priority="296" stopIfTrue="1" operator="notEqual">
      <formula>""</formula>
    </cfRule>
  </conditionalFormatting>
  <conditionalFormatting sqref="C83:C93">
    <cfRule type="cellIs" dxfId="2638" priority="295" stopIfTrue="1" operator="notEqual">
      <formula>""</formula>
    </cfRule>
  </conditionalFormatting>
  <conditionalFormatting sqref="C83:C93">
    <cfRule type="cellIs" dxfId="2637" priority="294" stopIfTrue="1" operator="notEqual">
      <formula>""</formula>
    </cfRule>
  </conditionalFormatting>
  <conditionalFormatting sqref="C11:C12 C14 C16 C18 C20">
    <cfRule type="cellIs" dxfId="2636" priority="293" stopIfTrue="1" operator="notEqual">
      <formula>""</formula>
    </cfRule>
  </conditionalFormatting>
  <conditionalFormatting sqref="C72:C82">
    <cfRule type="cellIs" dxfId="2635" priority="292" stopIfTrue="1" operator="notEqual">
      <formula>""</formula>
    </cfRule>
  </conditionalFormatting>
  <conditionalFormatting sqref="C71">
    <cfRule type="cellIs" dxfId="2634" priority="291" stopIfTrue="1" operator="notEqual">
      <formula>""</formula>
    </cfRule>
  </conditionalFormatting>
  <conditionalFormatting sqref="C71">
    <cfRule type="cellIs" dxfId="2633" priority="290" stopIfTrue="1" operator="notEqual">
      <formula>""</formula>
    </cfRule>
  </conditionalFormatting>
  <conditionalFormatting sqref="C72:C81">
    <cfRule type="cellIs" dxfId="2632" priority="287" stopIfTrue="1" operator="notEqual">
      <formula>""</formula>
    </cfRule>
  </conditionalFormatting>
  <conditionalFormatting sqref="C60:C70">
    <cfRule type="cellIs" dxfId="2631" priority="289" stopIfTrue="1" operator="notEqual">
      <formula>""</formula>
    </cfRule>
  </conditionalFormatting>
  <conditionalFormatting sqref="C72:C81">
    <cfRule type="cellIs" dxfId="2630" priority="288" stopIfTrue="1" operator="notEqual">
      <formula>""</formula>
    </cfRule>
  </conditionalFormatting>
  <conditionalFormatting sqref="C71">
    <cfRule type="cellIs" dxfId="2629" priority="286" stopIfTrue="1" operator="notEqual">
      <formula>""</formula>
    </cfRule>
  </conditionalFormatting>
  <conditionalFormatting sqref="C71">
    <cfRule type="cellIs" dxfId="2628" priority="285" stopIfTrue="1" operator="notEqual">
      <formula>""</formula>
    </cfRule>
  </conditionalFormatting>
  <conditionalFormatting sqref="C60:C70">
    <cfRule type="cellIs" dxfId="2627" priority="284" stopIfTrue="1" operator="notEqual">
      <formula>""</formula>
    </cfRule>
  </conditionalFormatting>
  <conditionalFormatting sqref="C59">
    <cfRule type="cellIs" dxfId="2626" priority="283" stopIfTrue="1" operator="notEqual">
      <formula>""</formula>
    </cfRule>
  </conditionalFormatting>
  <conditionalFormatting sqref="C59">
    <cfRule type="cellIs" dxfId="2625" priority="282" stopIfTrue="1" operator="notEqual">
      <formula>""</formula>
    </cfRule>
  </conditionalFormatting>
  <conditionalFormatting sqref="C60:C69">
    <cfRule type="cellIs" dxfId="2624" priority="279" stopIfTrue="1" operator="notEqual">
      <formula>""</formula>
    </cfRule>
  </conditionalFormatting>
  <conditionalFormatting sqref="C48:C58">
    <cfRule type="cellIs" dxfId="2623" priority="281" stopIfTrue="1" operator="notEqual">
      <formula>""</formula>
    </cfRule>
  </conditionalFormatting>
  <conditionalFormatting sqref="C60:C69">
    <cfRule type="cellIs" dxfId="2622" priority="280" stopIfTrue="1" operator="notEqual">
      <formula>""</formula>
    </cfRule>
  </conditionalFormatting>
  <conditionalFormatting sqref="C72:C81">
    <cfRule type="cellIs" dxfId="2621" priority="278" stopIfTrue="1" operator="notEqual">
      <formula>""</formula>
    </cfRule>
  </conditionalFormatting>
  <conditionalFormatting sqref="C72:C81">
    <cfRule type="cellIs" dxfId="2620" priority="277" stopIfTrue="1" operator="notEqual">
      <formula>""</formula>
    </cfRule>
  </conditionalFormatting>
  <conditionalFormatting sqref="B11:B130">
    <cfRule type="cellIs" dxfId="2619" priority="276" stopIfTrue="1" operator="notEqual">
      <formula>""</formula>
    </cfRule>
  </conditionalFormatting>
  <conditionalFormatting sqref="C83:C93">
    <cfRule type="cellIs" dxfId="2618" priority="275" stopIfTrue="1" operator="notEqual">
      <formula>""</formula>
    </cfRule>
  </conditionalFormatting>
  <conditionalFormatting sqref="C83:C93">
    <cfRule type="cellIs" dxfId="2617" priority="274" stopIfTrue="1" operator="notEqual">
      <formula>""</formula>
    </cfRule>
  </conditionalFormatting>
  <conditionalFormatting sqref="C11:C12 C14 C16 C18 C20">
    <cfRule type="cellIs" dxfId="2616" priority="273" stopIfTrue="1" operator="notEqual">
      <formula>""</formula>
    </cfRule>
  </conditionalFormatting>
  <conditionalFormatting sqref="C72:C82">
    <cfRule type="cellIs" dxfId="2615" priority="272" stopIfTrue="1" operator="notEqual">
      <formula>""</formula>
    </cfRule>
  </conditionalFormatting>
  <conditionalFormatting sqref="C71">
    <cfRule type="cellIs" dxfId="2614" priority="271" stopIfTrue="1" operator="notEqual">
      <formula>""</formula>
    </cfRule>
  </conditionalFormatting>
  <conditionalFormatting sqref="C71">
    <cfRule type="cellIs" dxfId="2613" priority="270" stopIfTrue="1" operator="notEqual">
      <formula>""</formula>
    </cfRule>
  </conditionalFormatting>
  <conditionalFormatting sqref="C72:C81">
    <cfRule type="cellIs" dxfId="2612" priority="267" stopIfTrue="1" operator="notEqual">
      <formula>""</formula>
    </cfRule>
  </conditionalFormatting>
  <conditionalFormatting sqref="C60:C70">
    <cfRule type="cellIs" dxfId="2611" priority="269" stopIfTrue="1" operator="notEqual">
      <formula>""</formula>
    </cfRule>
  </conditionalFormatting>
  <conditionalFormatting sqref="C72:C81">
    <cfRule type="cellIs" dxfId="2610" priority="268" stopIfTrue="1" operator="notEqual">
      <formula>""</formula>
    </cfRule>
  </conditionalFormatting>
  <conditionalFormatting sqref="C71">
    <cfRule type="cellIs" dxfId="2609" priority="266" stopIfTrue="1" operator="notEqual">
      <formula>""</formula>
    </cfRule>
  </conditionalFormatting>
  <conditionalFormatting sqref="C71">
    <cfRule type="cellIs" dxfId="2608" priority="265" stopIfTrue="1" operator="notEqual">
      <formula>""</formula>
    </cfRule>
  </conditionalFormatting>
  <conditionalFormatting sqref="C60:C70">
    <cfRule type="cellIs" dxfId="2607" priority="264" stopIfTrue="1" operator="notEqual">
      <formula>""</formula>
    </cfRule>
  </conditionalFormatting>
  <conditionalFormatting sqref="C59">
    <cfRule type="cellIs" dxfId="2606" priority="263" stopIfTrue="1" operator="notEqual">
      <formula>""</formula>
    </cfRule>
  </conditionalFormatting>
  <conditionalFormatting sqref="C59">
    <cfRule type="cellIs" dxfId="2605" priority="262" stopIfTrue="1" operator="notEqual">
      <formula>""</formula>
    </cfRule>
  </conditionalFormatting>
  <conditionalFormatting sqref="C60:C69">
    <cfRule type="cellIs" dxfId="2604" priority="259" stopIfTrue="1" operator="notEqual">
      <formula>""</formula>
    </cfRule>
  </conditionalFormatting>
  <conditionalFormatting sqref="C48:C58">
    <cfRule type="cellIs" dxfId="2603" priority="261" stopIfTrue="1" operator="notEqual">
      <formula>""</formula>
    </cfRule>
  </conditionalFormatting>
  <conditionalFormatting sqref="C60:C69">
    <cfRule type="cellIs" dxfId="2602" priority="260" stopIfTrue="1" operator="notEqual">
      <formula>""</formula>
    </cfRule>
  </conditionalFormatting>
  <conditionalFormatting sqref="C72:C81">
    <cfRule type="cellIs" dxfId="2601" priority="258" stopIfTrue="1" operator="notEqual">
      <formula>""</formula>
    </cfRule>
  </conditionalFormatting>
  <conditionalFormatting sqref="C72:C81">
    <cfRule type="cellIs" dxfId="2600" priority="257" stopIfTrue="1" operator="notEqual">
      <formula>""</formula>
    </cfRule>
  </conditionalFormatting>
  <conditionalFormatting sqref="C71:C81">
    <cfRule type="cellIs" dxfId="2599" priority="256" stopIfTrue="1" operator="notEqual">
      <formula>""</formula>
    </cfRule>
  </conditionalFormatting>
  <conditionalFormatting sqref="C71:C81">
    <cfRule type="cellIs" dxfId="2598" priority="255" stopIfTrue="1" operator="notEqual">
      <formula>""</formula>
    </cfRule>
  </conditionalFormatting>
  <conditionalFormatting sqref="C60:C70">
    <cfRule type="cellIs" dxfId="2597" priority="254" stopIfTrue="1" operator="notEqual">
      <formula>""</formula>
    </cfRule>
  </conditionalFormatting>
  <conditionalFormatting sqref="C59">
    <cfRule type="cellIs" dxfId="2596" priority="253" stopIfTrue="1" operator="notEqual">
      <formula>""</formula>
    </cfRule>
  </conditionalFormatting>
  <conditionalFormatting sqref="C59">
    <cfRule type="cellIs" dxfId="2595" priority="252" stopIfTrue="1" operator="notEqual">
      <formula>""</formula>
    </cfRule>
  </conditionalFormatting>
  <conditionalFormatting sqref="C60:C69">
    <cfRule type="cellIs" dxfId="2594" priority="249" stopIfTrue="1" operator="notEqual">
      <formula>""</formula>
    </cfRule>
  </conditionalFormatting>
  <conditionalFormatting sqref="C48:C58">
    <cfRule type="cellIs" dxfId="2593" priority="251" stopIfTrue="1" operator="notEqual">
      <formula>""</formula>
    </cfRule>
  </conditionalFormatting>
  <conditionalFormatting sqref="C60:C69">
    <cfRule type="cellIs" dxfId="2592" priority="250" stopIfTrue="1" operator="notEqual">
      <formula>""</formula>
    </cfRule>
  </conditionalFormatting>
  <conditionalFormatting sqref="C59">
    <cfRule type="cellIs" dxfId="2591" priority="248" stopIfTrue="1" operator="notEqual">
      <formula>""</formula>
    </cfRule>
  </conditionalFormatting>
  <conditionalFormatting sqref="C59">
    <cfRule type="cellIs" dxfId="2590" priority="247" stopIfTrue="1" operator="notEqual">
      <formula>""</formula>
    </cfRule>
  </conditionalFormatting>
  <conditionalFormatting sqref="C48:C58">
    <cfRule type="cellIs" dxfId="2589" priority="246" stopIfTrue="1" operator="notEqual">
      <formula>""</formula>
    </cfRule>
  </conditionalFormatting>
  <conditionalFormatting sqref="C47">
    <cfRule type="cellIs" dxfId="2588" priority="245" stopIfTrue="1" operator="notEqual">
      <formula>""</formula>
    </cfRule>
  </conditionalFormatting>
  <conditionalFormatting sqref="C47">
    <cfRule type="cellIs" dxfId="2587" priority="244" stopIfTrue="1" operator="notEqual">
      <formula>""</formula>
    </cfRule>
  </conditionalFormatting>
  <conditionalFormatting sqref="C48:C57">
    <cfRule type="cellIs" dxfId="2586" priority="241" stopIfTrue="1" operator="notEqual">
      <formula>""</formula>
    </cfRule>
  </conditionalFormatting>
  <conditionalFormatting sqref="C36:C46">
    <cfRule type="cellIs" dxfId="2585" priority="243" stopIfTrue="1" operator="notEqual">
      <formula>""</formula>
    </cfRule>
  </conditionalFormatting>
  <conditionalFormatting sqref="C48:C57">
    <cfRule type="cellIs" dxfId="2584" priority="242" stopIfTrue="1" operator="notEqual">
      <formula>""</formula>
    </cfRule>
  </conditionalFormatting>
  <conditionalFormatting sqref="C60:C69">
    <cfRule type="cellIs" dxfId="2583" priority="240" stopIfTrue="1" operator="notEqual">
      <formula>""</formula>
    </cfRule>
  </conditionalFormatting>
  <conditionalFormatting sqref="C60:C69">
    <cfRule type="cellIs" dxfId="2582" priority="239" stopIfTrue="1" operator="notEqual">
      <formula>""</formula>
    </cfRule>
  </conditionalFormatting>
  <conditionalFormatting sqref="C84:C93">
    <cfRule type="cellIs" dxfId="2581" priority="233" stopIfTrue="1" operator="notEqual">
      <formula>""</formula>
    </cfRule>
  </conditionalFormatting>
  <conditionalFormatting sqref="C84:C93">
    <cfRule type="cellIs" dxfId="2580" priority="232" stopIfTrue="1" operator="notEqual">
      <formula>""</formula>
    </cfRule>
  </conditionalFormatting>
  <conditionalFormatting sqref="C106 C72:C82 C84:C94">
    <cfRule type="cellIs" dxfId="2579" priority="238" stopIfTrue="1" operator="notEqual">
      <formula>""</formula>
    </cfRule>
  </conditionalFormatting>
  <conditionalFormatting sqref="C106 C72:C82 C84:C94">
    <cfRule type="cellIs" dxfId="2578" priority="231" stopIfTrue="1" operator="notEqual">
      <formula>""</formula>
    </cfRule>
  </conditionalFormatting>
  <conditionalFormatting sqref="C83">
    <cfRule type="cellIs" dxfId="2577" priority="230" stopIfTrue="1" operator="notEqual">
      <formula>""</formula>
    </cfRule>
  </conditionalFormatting>
  <conditionalFormatting sqref="C106 C72:C82 C84:C94">
    <cfRule type="cellIs" dxfId="2576" priority="237" stopIfTrue="1" operator="notEqual">
      <formula>""</formula>
    </cfRule>
  </conditionalFormatting>
  <conditionalFormatting sqref="C83">
    <cfRule type="cellIs" dxfId="2575" priority="236" stopIfTrue="1" operator="notEqual">
      <formula>""</formula>
    </cfRule>
  </conditionalFormatting>
  <conditionalFormatting sqref="C83">
    <cfRule type="cellIs" dxfId="2574" priority="235" stopIfTrue="1" operator="notEqual">
      <formula>""</formula>
    </cfRule>
  </conditionalFormatting>
  <conditionalFormatting sqref="C72:C82">
    <cfRule type="cellIs" dxfId="2573" priority="234" stopIfTrue="1" operator="notEqual">
      <formula>""</formula>
    </cfRule>
  </conditionalFormatting>
  <conditionalFormatting sqref="C72:C82">
    <cfRule type="cellIs" dxfId="2572" priority="223" stopIfTrue="1" operator="notEqual">
      <formula>""</formula>
    </cfRule>
  </conditionalFormatting>
  <conditionalFormatting sqref="C71">
    <cfRule type="cellIs" dxfId="2571" priority="222" stopIfTrue="1" operator="notEqual">
      <formula>""</formula>
    </cfRule>
  </conditionalFormatting>
  <conditionalFormatting sqref="C71">
    <cfRule type="cellIs" dxfId="2570" priority="221" stopIfTrue="1" operator="notEqual">
      <formula>""</formula>
    </cfRule>
  </conditionalFormatting>
  <conditionalFormatting sqref="C60:C70">
    <cfRule type="cellIs" dxfId="2569" priority="220" stopIfTrue="1" operator="notEqual">
      <formula>""</formula>
    </cfRule>
  </conditionalFormatting>
  <conditionalFormatting sqref="C83">
    <cfRule type="cellIs" dxfId="2568" priority="229" stopIfTrue="1" operator="notEqual">
      <formula>""</formula>
    </cfRule>
  </conditionalFormatting>
  <conditionalFormatting sqref="C84:C93">
    <cfRule type="cellIs" dxfId="2567" priority="226" stopIfTrue="1" operator="notEqual">
      <formula>""</formula>
    </cfRule>
  </conditionalFormatting>
  <conditionalFormatting sqref="C72:C82">
    <cfRule type="cellIs" dxfId="2566" priority="228" stopIfTrue="1" operator="notEqual">
      <formula>""</formula>
    </cfRule>
  </conditionalFormatting>
  <conditionalFormatting sqref="C84:C93">
    <cfRule type="cellIs" dxfId="2565" priority="227" stopIfTrue="1" operator="notEqual">
      <formula>""</formula>
    </cfRule>
  </conditionalFormatting>
  <conditionalFormatting sqref="C83">
    <cfRule type="cellIs" dxfId="2564" priority="225" stopIfTrue="1" operator="notEqual">
      <formula>""</formula>
    </cfRule>
  </conditionalFormatting>
  <conditionalFormatting sqref="C83">
    <cfRule type="cellIs" dxfId="2563" priority="224" stopIfTrue="1" operator="notEqual">
      <formula>""</formula>
    </cfRule>
  </conditionalFormatting>
  <conditionalFormatting sqref="C72:C81">
    <cfRule type="cellIs" dxfId="2562" priority="218" stopIfTrue="1" operator="notEqual">
      <formula>""</formula>
    </cfRule>
  </conditionalFormatting>
  <conditionalFormatting sqref="C72:C81">
    <cfRule type="cellIs" dxfId="2561" priority="219" stopIfTrue="1" operator="notEqual">
      <formula>""</formula>
    </cfRule>
  </conditionalFormatting>
  <conditionalFormatting sqref="C84:C93">
    <cfRule type="cellIs" dxfId="2560" priority="217" stopIfTrue="1" operator="notEqual">
      <formula>""</formula>
    </cfRule>
  </conditionalFormatting>
  <conditionalFormatting sqref="C84:C93">
    <cfRule type="cellIs" dxfId="2559" priority="216" stopIfTrue="1" operator="notEqual">
      <formula>""</formula>
    </cfRule>
  </conditionalFormatting>
  <conditionalFormatting sqref="C71">
    <cfRule type="cellIs" dxfId="2558" priority="205" stopIfTrue="1" operator="notEqual">
      <formula>""</formula>
    </cfRule>
  </conditionalFormatting>
  <conditionalFormatting sqref="C60:C70">
    <cfRule type="cellIs" dxfId="2557" priority="204" stopIfTrue="1" operator="notEqual">
      <formula>""</formula>
    </cfRule>
  </conditionalFormatting>
  <conditionalFormatting sqref="C106 C72:C82 C84:C94">
    <cfRule type="cellIs" dxfId="2556" priority="215" stopIfTrue="1" operator="notEqual">
      <formula>""</formula>
    </cfRule>
  </conditionalFormatting>
  <conditionalFormatting sqref="C83">
    <cfRule type="cellIs" dxfId="2555" priority="214" stopIfTrue="1" operator="notEqual">
      <formula>""</formula>
    </cfRule>
  </conditionalFormatting>
  <conditionalFormatting sqref="C83">
    <cfRule type="cellIs" dxfId="2554" priority="213" stopIfTrue="1" operator="notEqual">
      <formula>""</formula>
    </cfRule>
  </conditionalFormatting>
  <conditionalFormatting sqref="C84:C93">
    <cfRule type="cellIs" dxfId="2553" priority="210" stopIfTrue="1" operator="notEqual">
      <formula>""</formula>
    </cfRule>
  </conditionalFormatting>
  <conditionalFormatting sqref="C72:C82">
    <cfRule type="cellIs" dxfId="2552" priority="212" stopIfTrue="1" operator="notEqual">
      <formula>""</formula>
    </cfRule>
  </conditionalFormatting>
  <conditionalFormatting sqref="C84:C93">
    <cfRule type="cellIs" dxfId="2551" priority="211" stopIfTrue="1" operator="notEqual">
      <formula>""</formula>
    </cfRule>
  </conditionalFormatting>
  <conditionalFormatting sqref="C83">
    <cfRule type="cellIs" dxfId="2550" priority="209" stopIfTrue="1" operator="notEqual">
      <formula>""</formula>
    </cfRule>
  </conditionalFormatting>
  <conditionalFormatting sqref="C83">
    <cfRule type="cellIs" dxfId="2549" priority="208" stopIfTrue="1" operator="notEqual">
      <formula>""</formula>
    </cfRule>
  </conditionalFormatting>
  <conditionalFormatting sqref="C72:C82">
    <cfRule type="cellIs" dxfId="2548" priority="207" stopIfTrue="1" operator="notEqual">
      <formula>""</formula>
    </cfRule>
  </conditionalFormatting>
  <conditionalFormatting sqref="C71">
    <cfRule type="cellIs" dxfId="2547" priority="206" stopIfTrue="1" operator="notEqual">
      <formula>""</formula>
    </cfRule>
  </conditionalFormatting>
  <conditionalFormatting sqref="C72:C81">
    <cfRule type="cellIs" dxfId="2546" priority="202" stopIfTrue="1" operator="notEqual">
      <formula>""</formula>
    </cfRule>
  </conditionalFormatting>
  <conditionalFormatting sqref="C72:C81">
    <cfRule type="cellIs" dxfId="2545" priority="203" stopIfTrue="1" operator="notEqual">
      <formula>""</formula>
    </cfRule>
  </conditionalFormatting>
  <conditionalFormatting sqref="C84:C93">
    <cfRule type="cellIs" dxfId="2544" priority="201" stopIfTrue="1" operator="notEqual">
      <formula>""</formula>
    </cfRule>
  </conditionalFormatting>
  <conditionalFormatting sqref="C84:C93">
    <cfRule type="cellIs" dxfId="2543" priority="200" stopIfTrue="1" operator="notEqual">
      <formula>""</formula>
    </cfRule>
  </conditionalFormatting>
  <conditionalFormatting sqref="C83:C93">
    <cfRule type="cellIs" dxfId="2542" priority="199" stopIfTrue="1" operator="notEqual">
      <formula>""</formula>
    </cfRule>
  </conditionalFormatting>
  <conditionalFormatting sqref="C83:C93">
    <cfRule type="cellIs" dxfId="2541" priority="198" stopIfTrue="1" operator="notEqual">
      <formula>""</formula>
    </cfRule>
  </conditionalFormatting>
  <conditionalFormatting sqref="C72:C82">
    <cfRule type="cellIs" dxfId="2540" priority="197" stopIfTrue="1" operator="notEqual">
      <formula>""</formula>
    </cfRule>
  </conditionalFormatting>
  <conditionalFormatting sqref="C71">
    <cfRule type="cellIs" dxfId="2539" priority="196" stopIfTrue="1" operator="notEqual">
      <formula>""</formula>
    </cfRule>
  </conditionalFormatting>
  <conditionalFormatting sqref="C71">
    <cfRule type="cellIs" dxfId="2538" priority="195" stopIfTrue="1" operator="notEqual">
      <formula>""</formula>
    </cfRule>
  </conditionalFormatting>
  <conditionalFormatting sqref="C72:C81">
    <cfRule type="cellIs" dxfId="2537" priority="192" stopIfTrue="1" operator="notEqual">
      <formula>""</formula>
    </cfRule>
  </conditionalFormatting>
  <conditionalFormatting sqref="C60:C70">
    <cfRule type="cellIs" dxfId="2536" priority="194" stopIfTrue="1" operator="notEqual">
      <formula>""</formula>
    </cfRule>
  </conditionalFormatting>
  <conditionalFormatting sqref="C72:C81">
    <cfRule type="cellIs" dxfId="2535" priority="193" stopIfTrue="1" operator="notEqual">
      <formula>""</formula>
    </cfRule>
  </conditionalFormatting>
  <conditionalFormatting sqref="C71">
    <cfRule type="cellIs" dxfId="2534" priority="191" stopIfTrue="1" operator="notEqual">
      <formula>""</formula>
    </cfRule>
  </conditionalFormatting>
  <conditionalFormatting sqref="C71">
    <cfRule type="cellIs" dxfId="2533" priority="190" stopIfTrue="1" operator="notEqual">
      <formula>""</formula>
    </cfRule>
  </conditionalFormatting>
  <conditionalFormatting sqref="C60:C70">
    <cfRule type="cellIs" dxfId="2532" priority="189" stopIfTrue="1" operator="notEqual">
      <formula>""</formula>
    </cfRule>
  </conditionalFormatting>
  <conditionalFormatting sqref="C59">
    <cfRule type="cellIs" dxfId="2531" priority="188" stopIfTrue="1" operator="notEqual">
      <formula>""</formula>
    </cfRule>
  </conditionalFormatting>
  <conditionalFormatting sqref="C59">
    <cfRule type="cellIs" dxfId="2530" priority="187" stopIfTrue="1" operator="notEqual">
      <formula>""</formula>
    </cfRule>
  </conditionalFormatting>
  <conditionalFormatting sqref="C60:C69">
    <cfRule type="cellIs" dxfId="2529" priority="184" stopIfTrue="1" operator="notEqual">
      <formula>""</formula>
    </cfRule>
  </conditionalFormatting>
  <conditionalFormatting sqref="C48:C58">
    <cfRule type="cellIs" dxfId="2528" priority="186" stopIfTrue="1" operator="notEqual">
      <formula>""</formula>
    </cfRule>
  </conditionalFormatting>
  <conditionalFormatting sqref="C60:C69">
    <cfRule type="cellIs" dxfId="2527" priority="185" stopIfTrue="1" operator="notEqual">
      <formula>""</formula>
    </cfRule>
  </conditionalFormatting>
  <conditionalFormatting sqref="C72:C81">
    <cfRule type="cellIs" dxfId="2526" priority="183" stopIfTrue="1" operator="notEqual">
      <formula>""</formula>
    </cfRule>
  </conditionalFormatting>
  <conditionalFormatting sqref="C72:C81">
    <cfRule type="cellIs" dxfId="2525" priority="182" stopIfTrue="1" operator="notEqual">
      <formula>""</formula>
    </cfRule>
  </conditionalFormatting>
  <conditionalFormatting sqref="C96:C105">
    <cfRule type="cellIs" dxfId="2524" priority="175" stopIfTrue="1" operator="notEqual">
      <formula>""</formula>
    </cfRule>
  </conditionalFormatting>
  <conditionalFormatting sqref="C96:C105">
    <cfRule type="cellIs" dxfId="2523" priority="174" stopIfTrue="1" operator="notEqual">
      <formula>""</formula>
    </cfRule>
  </conditionalFormatting>
  <conditionalFormatting sqref="C95">
    <cfRule type="cellIs" dxfId="2522" priority="173" stopIfTrue="1" operator="notEqual">
      <formula>""</formula>
    </cfRule>
  </conditionalFormatting>
  <conditionalFormatting sqref="C95">
    <cfRule type="cellIs" dxfId="2521" priority="172" stopIfTrue="1" operator="notEqual">
      <formula>""</formula>
    </cfRule>
  </conditionalFormatting>
  <conditionalFormatting sqref="C96:C105">
    <cfRule type="cellIs" dxfId="2520" priority="171" stopIfTrue="1" operator="notEqual">
      <formula>""</formula>
    </cfRule>
  </conditionalFormatting>
  <conditionalFormatting sqref="C95">
    <cfRule type="cellIs" dxfId="2519" priority="181" stopIfTrue="1" operator="notEqual">
      <formula>""</formula>
    </cfRule>
  </conditionalFormatting>
  <conditionalFormatting sqref="C95:C105">
    <cfRule type="cellIs" dxfId="2518" priority="180" stopIfTrue="1" operator="notEqual">
      <formula>""</formula>
    </cfRule>
  </conditionalFormatting>
  <conditionalFormatting sqref="C95:C105">
    <cfRule type="cellIs" dxfId="2517" priority="179" stopIfTrue="1" operator="notEqual">
      <formula>""</formula>
    </cfRule>
  </conditionalFormatting>
  <conditionalFormatting sqref="C96:C105">
    <cfRule type="cellIs" dxfId="2516" priority="178" stopIfTrue="1" operator="notEqual">
      <formula>""</formula>
    </cfRule>
  </conditionalFormatting>
  <conditionalFormatting sqref="C95">
    <cfRule type="cellIs" dxfId="2515" priority="177" stopIfTrue="1" operator="notEqual">
      <formula>""</formula>
    </cfRule>
  </conditionalFormatting>
  <conditionalFormatting sqref="C95">
    <cfRule type="cellIs" dxfId="2514" priority="176" stopIfTrue="1" operator="notEqual">
      <formula>""</formula>
    </cfRule>
  </conditionalFormatting>
  <conditionalFormatting sqref="C96:C105">
    <cfRule type="cellIs" dxfId="2513" priority="170" stopIfTrue="1" operator="notEqual">
      <formula>""</formula>
    </cfRule>
  </conditionalFormatting>
  <conditionalFormatting sqref="C95:C105">
    <cfRule type="cellIs" dxfId="2512" priority="169" stopIfTrue="1" operator="notEqual">
      <formula>""</formula>
    </cfRule>
  </conditionalFormatting>
  <conditionalFormatting sqref="C95:C105">
    <cfRule type="cellIs" dxfId="2511" priority="168" stopIfTrue="1" operator="notEqual">
      <formula>""</formula>
    </cfRule>
  </conditionalFormatting>
  <conditionalFormatting sqref="C95:C105">
    <cfRule type="cellIs" dxfId="2510" priority="167" stopIfTrue="1" operator="notEqual">
      <formula>""</formula>
    </cfRule>
  </conditionalFormatting>
  <conditionalFormatting sqref="C95:C105">
    <cfRule type="cellIs" dxfId="2509" priority="166" stopIfTrue="1" operator="notEqual">
      <formula>""</formula>
    </cfRule>
  </conditionalFormatting>
  <conditionalFormatting sqref="C96:C105">
    <cfRule type="cellIs" dxfId="2508" priority="165" stopIfTrue="1" operator="notEqual">
      <formula>""</formula>
    </cfRule>
  </conditionalFormatting>
  <conditionalFormatting sqref="C96:C105">
    <cfRule type="cellIs" dxfId="2507" priority="164" stopIfTrue="1" operator="notEqual">
      <formula>""</formula>
    </cfRule>
  </conditionalFormatting>
  <conditionalFormatting sqref="C96:C105">
    <cfRule type="cellIs" dxfId="2506" priority="163" stopIfTrue="1" operator="notEqual">
      <formula>""</formula>
    </cfRule>
  </conditionalFormatting>
  <conditionalFormatting sqref="C96:C105">
    <cfRule type="cellIs" dxfId="2505" priority="162" stopIfTrue="1" operator="notEqual">
      <formula>""</formula>
    </cfRule>
  </conditionalFormatting>
  <conditionalFormatting sqref="C96:C105">
    <cfRule type="cellIs" dxfId="2504" priority="161" stopIfTrue="1" operator="notEqual">
      <formula>""</formula>
    </cfRule>
  </conditionalFormatting>
  <conditionalFormatting sqref="C118">
    <cfRule type="cellIs" dxfId="2503" priority="160" stopIfTrue="1" operator="notEqual">
      <formula>""</formula>
    </cfRule>
  </conditionalFormatting>
  <conditionalFormatting sqref="C118">
    <cfRule type="cellIs" dxfId="2502" priority="159" stopIfTrue="1" operator="notEqual">
      <formula>""</formula>
    </cfRule>
  </conditionalFormatting>
  <conditionalFormatting sqref="D108:D130">
    <cfRule type="cellIs" dxfId="2501" priority="155" stopIfTrue="1" operator="equal">
      <formula>"Total"</formula>
    </cfRule>
  </conditionalFormatting>
  <conditionalFormatting sqref="D107">
    <cfRule type="cellIs" dxfId="2500" priority="158" stopIfTrue="1" operator="equal">
      <formula>"Total"</formula>
    </cfRule>
  </conditionalFormatting>
  <conditionalFormatting sqref="D108:D130">
    <cfRule type="cellIs" dxfId="2499" priority="156" stopIfTrue="1" operator="equal">
      <formula>"Total"</formula>
    </cfRule>
  </conditionalFormatting>
  <conditionalFormatting sqref="D107">
    <cfRule type="cellIs" dxfId="2498" priority="157" stopIfTrue="1" operator="equal">
      <formula>"Total"</formula>
    </cfRule>
  </conditionalFormatting>
  <conditionalFormatting sqref="C107:C108">
    <cfRule type="cellIs" dxfId="2497" priority="154" stopIfTrue="1" operator="notEqual">
      <formula>""</formula>
    </cfRule>
  </conditionalFormatting>
  <conditionalFormatting sqref="C107:C108">
    <cfRule type="cellIs" dxfId="2496" priority="153" stopIfTrue="1" operator="notEqual">
      <formula>""</formula>
    </cfRule>
  </conditionalFormatting>
  <conditionalFormatting sqref="C96:C105 C107:C117 C119:C130">
    <cfRule type="cellIs" dxfId="2495" priority="152" stopIfTrue="1" operator="notEqual">
      <formula>""</formula>
    </cfRule>
  </conditionalFormatting>
  <conditionalFormatting sqref="C96:C105 C107:C117 C119:C130">
    <cfRule type="cellIs" dxfId="2494" priority="151" stopIfTrue="1" operator="notEqual">
      <formula>""</formula>
    </cfRule>
  </conditionalFormatting>
  <conditionalFormatting sqref="C12">
    <cfRule type="cellIs" dxfId="2493" priority="150" stopIfTrue="1" operator="notEqual">
      <formula>""</formula>
    </cfRule>
  </conditionalFormatting>
  <conditionalFormatting sqref="C71">
    <cfRule type="cellIs" dxfId="2492" priority="149" stopIfTrue="1" operator="notEqual">
      <formula>""</formula>
    </cfRule>
  </conditionalFormatting>
  <conditionalFormatting sqref="C71">
    <cfRule type="cellIs" dxfId="2491" priority="148" stopIfTrue="1" operator="notEqual">
      <formula>""</formula>
    </cfRule>
  </conditionalFormatting>
  <conditionalFormatting sqref="C72:C81">
    <cfRule type="cellIs" dxfId="2490" priority="145" stopIfTrue="1" operator="notEqual">
      <formula>""</formula>
    </cfRule>
  </conditionalFormatting>
  <conditionalFormatting sqref="C60:C70">
    <cfRule type="cellIs" dxfId="2489" priority="147" stopIfTrue="1" operator="notEqual">
      <formula>""</formula>
    </cfRule>
  </conditionalFormatting>
  <conditionalFormatting sqref="C72:C81">
    <cfRule type="cellIs" dxfId="2488" priority="146" stopIfTrue="1" operator="notEqual">
      <formula>""</formula>
    </cfRule>
  </conditionalFormatting>
  <conditionalFormatting sqref="C71">
    <cfRule type="cellIs" dxfId="2487" priority="144" stopIfTrue="1" operator="notEqual">
      <formula>""</formula>
    </cfRule>
  </conditionalFormatting>
  <conditionalFormatting sqref="C71">
    <cfRule type="cellIs" dxfId="2486" priority="143" stopIfTrue="1" operator="notEqual">
      <formula>""</formula>
    </cfRule>
  </conditionalFormatting>
  <conditionalFormatting sqref="C60:C70">
    <cfRule type="cellIs" dxfId="2485" priority="142" stopIfTrue="1" operator="notEqual">
      <formula>""</formula>
    </cfRule>
  </conditionalFormatting>
  <conditionalFormatting sqref="C59">
    <cfRule type="cellIs" dxfId="2484" priority="141" stopIfTrue="1" operator="notEqual">
      <formula>""</formula>
    </cfRule>
  </conditionalFormatting>
  <conditionalFormatting sqref="C59">
    <cfRule type="cellIs" dxfId="2483" priority="140" stopIfTrue="1" operator="notEqual">
      <formula>""</formula>
    </cfRule>
  </conditionalFormatting>
  <conditionalFormatting sqref="C60:C69">
    <cfRule type="cellIs" dxfId="2482" priority="137" stopIfTrue="1" operator="notEqual">
      <formula>""</formula>
    </cfRule>
  </conditionalFormatting>
  <conditionalFormatting sqref="C48:C58">
    <cfRule type="cellIs" dxfId="2481" priority="139" stopIfTrue="1" operator="notEqual">
      <formula>""</formula>
    </cfRule>
  </conditionalFormatting>
  <conditionalFormatting sqref="C60:C69">
    <cfRule type="cellIs" dxfId="2480" priority="138" stopIfTrue="1" operator="notEqual">
      <formula>""</formula>
    </cfRule>
  </conditionalFormatting>
  <conditionalFormatting sqref="C72:C81">
    <cfRule type="cellIs" dxfId="2479" priority="136" stopIfTrue="1" operator="notEqual">
      <formula>""</formula>
    </cfRule>
  </conditionalFormatting>
  <conditionalFormatting sqref="C72:C81">
    <cfRule type="cellIs" dxfId="2478" priority="135" stopIfTrue="1" operator="notEqual">
      <formula>""</formula>
    </cfRule>
  </conditionalFormatting>
  <conditionalFormatting sqref="C71:C81">
    <cfRule type="cellIs" dxfId="2477" priority="134" stopIfTrue="1" operator="notEqual">
      <formula>""</formula>
    </cfRule>
  </conditionalFormatting>
  <conditionalFormatting sqref="C71:C81">
    <cfRule type="cellIs" dxfId="2476" priority="133" stopIfTrue="1" operator="notEqual">
      <formula>""</formula>
    </cfRule>
  </conditionalFormatting>
  <conditionalFormatting sqref="C60:C70">
    <cfRule type="cellIs" dxfId="2475" priority="132" stopIfTrue="1" operator="notEqual">
      <formula>""</formula>
    </cfRule>
  </conditionalFormatting>
  <conditionalFormatting sqref="C59">
    <cfRule type="cellIs" dxfId="2474" priority="131" stopIfTrue="1" operator="notEqual">
      <formula>""</formula>
    </cfRule>
  </conditionalFormatting>
  <conditionalFormatting sqref="C59">
    <cfRule type="cellIs" dxfId="2473" priority="130" stopIfTrue="1" operator="notEqual">
      <formula>""</formula>
    </cfRule>
  </conditionalFormatting>
  <conditionalFormatting sqref="C60:C69">
    <cfRule type="cellIs" dxfId="2472" priority="127" stopIfTrue="1" operator="notEqual">
      <formula>""</formula>
    </cfRule>
  </conditionalFormatting>
  <conditionalFormatting sqref="C48:C58">
    <cfRule type="cellIs" dxfId="2471" priority="129" stopIfTrue="1" operator="notEqual">
      <formula>""</formula>
    </cfRule>
  </conditionalFormatting>
  <conditionalFormatting sqref="C60:C69">
    <cfRule type="cellIs" dxfId="2470" priority="128" stopIfTrue="1" operator="notEqual">
      <formula>""</formula>
    </cfRule>
  </conditionalFormatting>
  <conditionalFormatting sqref="C59">
    <cfRule type="cellIs" dxfId="2469" priority="126" stopIfTrue="1" operator="notEqual">
      <formula>""</formula>
    </cfRule>
  </conditionalFormatting>
  <conditionalFormatting sqref="C59">
    <cfRule type="cellIs" dxfId="2468" priority="125" stopIfTrue="1" operator="notEqual">
      <formula>""</formula>
    </cfRule>
  </conditionalFormatting>
  <conditionalFormatting sqref="C48:C58">
    <cfRule type="cellIs" dxfId="2467" priority="124" stopIfTrue="1" operator="notEqual">
      <formula>""</formula>
    </cfRule>
  </conditionalFormatting>
  <conditionalFormatting sqref="C47">
    <cfRule type="cellIs" dxfId="2466" priority="123" stopIfTrue="1" operator="notEqual">
      <formula>""</formula>
    </cfRule>
  </conditionalFormatting>
  <conditionalFormatting sqref="C47">
    <cfRule type="cellIs" dxfId="2465" priority="122" stopIfTrue="1" operator="notEqual">
      <formula>""</formula>
    </cfRule>
  </conditionalFormatting>
  <conditionalFormatting sqref="C48:C57">
    <cfRule type="cellIs" dxfId="2464" priority="119" stopIfTrue="1" operator="notEqual">
      <formula>""</formula>
    </cfRule>
  </conditionalFormatting>
  <conditionalFormatting sqref="C36:C46">
    <cfRule type="cellIs" dxfId="2463" priority="121" stopIfTrue="1" operator="notEqual">
      <formula>""</formula>
    </cfRule>
  </conditionalFormatting>
  <conditionalFormatting sqref="C48:C57">
    <cfRule type="cellIs" dxfId="2462" priority="120" stopIfTrue="1" operator="notEqual">
      <formula>""</formula>
    </cfRule>
  </conditionalFormatting>
  <conditionalFormatting sqref="C60:C69">
    <cfRule type="cellIs" dxfId="2461" priority="118" stopIfTrue="1" operator="notEqual">
      <formula>""</formula>
    </cfRule>
  </conditionalFormatting>
  <conditionalFormatting sqref="C60:C69">
    <cfRule type="cellIs" dxfId="2460" priority="117" stopIfTrue="1" operator="notEqual">
      <formula>""</formula>
    </cfRule>
  </conditionalFormatting>
  <conditionalFormatting sqref="C71:C81">
    <cfRule type="cellIs" dxfId="2459" priority="116" stopIfTrue="1" operator="notEqual">
      <formula>""</formula>
    </cfRule>
  </conditionalFormatting>
  <conditionalFormatting sqref="C71:C81">
    <cfRule type="cellIs" dxfId="2458" priority="115" stopIfTrue="1" operator="notEqual">
      <formula>""</formula>
    </cfRule>
  </conditionalFormatting>
  <conditionalFormatting sqref="C60:C70">
    <cfRule type="cellIs" dxfId="2457" priority="114" stopIfTrue="1" operator="notEqual">
      <formula>""</formula>
    </cfRule>
  </conditionalFormatting>
  <conditionalFormatting sqref="C59">
    <cfRule type="cellIs" dxfId="2456" priority="113" stopIfTrue="1" operator="notEqual">
      <formula>""</formula>
    </cfRule>
  </conditionalFormatting>
  <conditionalFormatting sqref="C59">
    <cfRule type="cellIs" dxfId="2455" priority="112" stopIfTrue="1" operator="notEqual">
      <formula>""</formula>
    </cfRule>
  </conditionalFormatting>
  <conditionalFormatting sqref="C60:C69">
    <cfRule type="cellIs" dxfId="2454" priority="109" stopIfTrue="1" operator="notEqual">
      <formula>""</formula>
    </cfRule>
  </conditionalFormatting>
  <conditionalFormatting sqref="C48:C58">
    <cfRule type="cellIs" dxfId="2453" priority="111" stopIfTrue="1" operator="notEqual">
      <formula>""</formula>
    </cfRule>
  </conditionalFormatting>
  <conditionalFormatting sqref="C60:C69">
    <cfRule type="cellIs" dxfId="2452" priority="110" stopIfTrue="1" operator="notEqual">
      <formula>""</formula>
    </cfRule>
  </conditionalFormatting>
  <conditionalFormatting sqref="C59">
    <cfRule type="cellIs" dxfId="2451" priority="108" stopIfTrue="1" operator="notEqual">
      <formula>""</formula>
    </cfRule>
  </conditionalFormatting>
  <conditionalFormatting sqref="C59">
    <cfRule type="cellIs" dxfId="2450" priority="107" stopIfTrue="1" operator="notEqual">
      <formula>""</formula>
    </cfRule>
  </conditionalFormatting>
  <conditionalFormatting sqref="C48:C58">
    <cfRule type="cellIs" dxfId="2449" priority="106" stopIfTrue="1" operator="notEqual">
      <formula>""</formula>
    </cfRule>
  </conditionalFormatting>
  <conditionalFormatting sqref="C47">
    <cfRule type="cellIs" dxfId="2448" priority="105" stopIfTrue="1" operator="notEqual">
      <formula>""</formula>
    </cfRule>
  </conditionalFormatting>
  <conditionalFormatting sqref="C47">
    <cfRule type="cellIs" dxfId="2447" priority="104" stopIfTrue="1" operator="notEqual">
      <formula>""</formula>
    </cfRule>
  </conditionalFormatting>
  <conditionalFormatting sqref="C48:C57">
    <cfRule type="cellIs" dxfId="2446" priority="101" stopIfTrue="1" operator="notEqual">
      <formula>""</formula>
    </cfRule>
  </conditionalFormatting>
  <conditionalFormatting sqref="C36:C46">
    <cfRule type="cellIs" dxfId="2445" priority="103" stopIfTrue="1" operator="notEqual">
      <formula>""</formula>
    </cfRule>
  </conditionalFormatting>
  <conditionalFormatting sqref="C48:C57">
    <cfRule type="cellIs" dxfId="2444" priority="102" stopIfTrue="1" operator="notEqual">
      <formula>""</formula>
    </cfRule>
  </conditionalFormatting>
  <conditionalFormatting sqref="C60:C69">
    <cfRule type="cellIs" dxfId="2443" priority="100" stopIfTrue="1" operator="notEqual">
      <formula>""</formula>
    </cfRule>
  </conditionalFormatting>
  <conditionalFormatting sqref="C60:C69">
    <cfRule type="cellIs" dxfId="2442" priority="99" stopIfTrue="1" operator="notEqual">
      <formula>""</formula>
    </cfRule>
  </conditionalFormatting>
  <conditionalFormatting sqref="C59:C69">
    <cfRule type="cellIs" dxfId="2441" priority="98" stopIfTrue="1" operator="notEqual">
      <formula>""</formula>
    </cfRule>
  </conditionalFormatting>
  <conditionalFormatting sqref="C59:C69">
    <cfRule type="cellIs" dxfId="2440" priority="97" stopIfTrue="1" operator="notEqual">
      <formula>""</formula>
    </cfRule>
  </conditionalFormatting>
  <conditionalFormatting sqref="C48:C58">
    <cfRule type="cellIs" dxfId="2439" priority="96" stopIfTrue="1" operator="notEqual">
      <formula>""</formula>
    </cfRule>
  </conditionalFormatting>
  <conditionalFormatting sqref="C47">
    <cfRule type="cellIs" dxfId="2438" priority="95" stopIfTrue="1" operator="notEqual">
      <formula>""</formula>
    </cfRule>
  </conditionalFormatting>
  <conditionalFormatting sqref="C47">
    <cfRule type="cellIs" dxfId="2437" priority="94" stopIfTrue="1" operator="notEqual">
      <formula>""</formula>
    </cfRule>
  </conditionalFormatting>
  <conditionalFormatting sqref="C48:C57">
    <cfRule type="cellIs" dxfId="2436" priority="91" stopIfTrue="1" operator="notEqual">
      <formula>""</formula>
    </cfRule>
  </conditionalFormatting>
  <conditionalFormatting sqref="C36:C46">
    <cfRule type="cellIs" dxfId="2435" priority="93" stopIfTrue="1" operator="notEqual">
      <formula>""</formula>
    </cfRule>
  </conditionalFormatting>
  <conditionalFormatting sqref="C48:C57">
    <cfRule type="cellIs" dxfId="2434" priority="92" stopIfTrue="1" operator="notEqual">
      <formula>""</formula>
    </cfRule>
  </conditionalFormatting>
  <conditionalFormatting sqref="C47">
    <cfRule type="cellIs" dxfId="2433" priority="90" stopIfTrue="1" operator="notEqual">
      <formula>""</formula>
    </cfRule>
  </conditionalFormatting>
  <conditionalFormatting sqref="C47">
    <cfRule type="cellIs" dxfId="2432" priority="89" stopIfTrue="1" operator="notEqual">
      <formula>""</formula>
    </cfRule>
  </conditionalFormatting>
  <conditionalFormatting sqref="C36:C46">
    <cfRule type="cellIs" dxfId="2431" priority="88" stopIfTrue="1" operator="notEqual">
      <formula>""</formula>
    </cfRule>
  </conditionalFormatting>
  <conditionalFormatting sqref="C35">
    <cfRule type="cellIs" dxfId="2430" priority="87" stopIfTrue="1" operator="notEqual">
      <formula>""</formula>
    </cfRule>
  </conditionalFormatting>
  <conditionalFormatting sqref="C35">
    <cfRule type="cellIs" dxfId="2429" priority="86" stopIfTrue="1" operator="notEqual">
      <formula>""</formula>
    </cfRule>
  </conditionalFormatting>
  <conditionalFormatting sqref="C36:C45">
    <cfRule type="cellIs" dxfId="2428" priority="83" stopIfTrue="1" operator="notEqual">
      <formula>""</formula>
    </cfRule>
  </conditionalFormatting>
  <conditionalFormatting sqref="C24:C34">
    <cfRule type="cellIs" dxfId="2427" priority="85" stopIfTrue="1" operator="notEqual">
      <formula>""</formula>
    </cfRule>
  </conditionalFormatting>
  <conditionalFormatting sqref="C36:C45">
    <cfRule type="cellIs" dxfId="2426" priority="84" stopIfTrue="1" operator="notEqual">
      <formula>""</formula>
    </cfRule>
  </conditionalFormatting>
  <conditionalFormatting sqref="C48:C57">
    <cfRule type="cellIs" dxfId="2425" priority="82" stopIfTrue="1" operator="notEqual">
      <formula>""</formula>
    </cfRule>
  </conditionalFormatting>
  <conditionalFormatting sqref="C48:C57">
    <cfRule type="cellIs" dxfId="2424" priority="81" stopIfTrue="1" operator="notEqual">
      <formula>""</formula>
    </cfRule>
  </conditionalFormatting>
  <conditionalFormatting sqref="C72:C81">
    <cfRule type="cellIs" dxfId="2423" priority="77" stopIfTrue="1" operator="notEqual">
      <formula>""</formula>
    </cfRule>
  </conditionalFormatting>
  <conditionalFormatting sqref="C72:C81">
    <cfRule type="cellIs" dxfId="2422" priority="76" stopIfTrue="1" operator="notEqual">
      <formula>""</formula>
    </cfRule>
  </conditionalFormatting>
  <conditionalFormatting sqref="C71">
    <cfRule type="cellIs" dxfId="2421" priority="75" stopIfTrue="1" operator="notEqual">
      <formula>""</formula>
    </cfRule>
  </conditionalFormatting>
  <conditionalFormatting sqref="C71">
    <cfRule type="cellIs" dxfId="2420" priority="80" stopIfTrue="1" operator="notEqual">
      <formula>""</formula>
    </cfRule>
  </conditionalFormatting>
  <conditionalFormatting sqref="C71">
    <cfRule type="cellIs" dxfId="2419" priority="79" stopIfTrue="1" operator="notEqual">
      <formula>""</formula>
    </cfRule>
  </conditionalFormatting>
  <conditionalFormatting sqref="C60:C70">
    <cfRule type="cellIs" dxfId="2418" priority="78" stopIfTrue="1" operator="notEqual">
      <formula>""</formula>
    </cfRule>
  </conditionalFormatting>
  <conditionalFormatting sqref="C60:C70">
    <cfRule type="cellIs" dxfId="2417" priority="68" stopIfTrue="1" operator="notEqual">
      <formula>""</formula>
    </cfRule>
  </conditionalFormatting>
  <conditionalFormatting sqref="C59">
    <cfRule type="cellIs" dxfId="2416" priority="67" stopIfTrue="1" operator="notEqual">
      <formula>""</formula>
    </cfRule>
  </conditionalFormatting>
  <conditionalFormatting sqref="C59">
    <cfRule type="cellIs" dxfId="2415" priority="66" stopIfTrue="1" operator="notEqual">
      <formula>""</formula>
    </cfRule>
  </conditionalFormatting>
  <conditionalFormatting sqref="C48:C58">
    <cfRule type="cellIs" dxfId="2414" priority="65" stopIfTrue="1" operator="notEqual">
      <formula>""</formula>
    </cfRule>
  </conditionalFormatting>
  <conditionalFormatting sqref="C71">
    <cfRule type="cellIs" dxfId="2413" priority="74" stopIfTrue="1" operator="notEqual">
      <formula>""</formula>
    </cfRule>
  </conditionalFormatting>
  <conditionalFormatting sqref="C72:C81">
    <cfRule type="cellIs" dxfId="2412" priority="71" stopIfTrue="1" operator="notEqual">
      <formula>""</formula>
    </cfRule>
  </conditionalFormatting>
  <conditionalFormatting sqref="C60:C70">
    <cfRule type="cellIs" dxfId="2411" priority="73" stopIfTrue="1" operator="notEqual">
      <formula>""</formula>
    </cfRule>
  </conditionalFormatting>
  <conditionalFormatting sqref="C72:C81">
    <cfRule type="cellIs" dxfId="2410" priority="72" stopIfTrue="1" operator="notEqual">
      <formula>""</formula>
    </cfRule>
  </conditionalFormatting>
  <conditionalFormatting sqref="C71">
    <cfRule type="cellIs" dxfId="2409" priority="70" stopIfTrue="1" operator="notEqual">
      <formula>""</formula>
    </cfRule>
  </conditionalFormatting>
  <conditionalFormatting sqref="C71">
    <cfRule type="cellIs" dxfId="2408" priority="69" stopIfTrue="1" operator="notEqual">
      <formula>""</formula>
    </cfRule>
  </conditionalFormatting>
  <conditionalFormatting sqref="C60:C69">
    <cfRule type="cellIs" dxfId="2407" priority="63" stopIfTrue="1" operator="notEqual">
      <formula>""</formula>
    </cfRule>
  </conditionalFormatting>
  <conditionalFormatting sqref="C60:C69">
    <cfRule type="cellIs" dxfId="2406" priority="64" stopIfTrue="1" operator="notEqual">
      <formula>""</formula>
    </cfRule>
  </conditionalFormatting>
  <conditionalFormatting sqref="C72:C81">
    <cfRule type="cellIs" dxfId="2405" priority="62" stopIfTrue="1" operator="notEqual">
      <formula>""</formula>
    </cfRule>
  </conditionalFormatting>
  <conditionalFormatting sqref="C72:C81">
    <cfRule type="cellIs" dxfId="2404" priority="61" stopIfTrue="1" operator="notEqual">
      <formula>""</formula>
    </cfRule>
  </conditionalFormatting>
  <conditionalFormatting sqref="C59">
    <cfRule type="cellIs" dxfId="2403" priority="51" stopIfTrue="1" operator="notEqual">
      <formula>""</formula>
    </cfRule>
  </conditionalFormatting>
  <conditionalFormatting sqref="C48:C58">
    <cfRule type="cellIs" dxfId="2402" priority="50" stopIfTrue="1" operator="notEqual">
      <formula>""</formula>
    </cfRule>
  </conditionalFormatting>
  <conditionalFormatting sqref="C71">
    <cfRule type="cellIs" dxfId="2401" priority="60" stopIfTrue="1" operator="notEqual">
      <formula>""</formula>
    </cfRule>
  </conditionalFormatting>
  <conditionalFormatting sqref="C71">
    <cfRule type="cellIs" dxfId="2400" priority="59" stopIfTrue="1" operator="notEqual">
      <formula>""</formula>
    </cfRule>
  </conditionalFormatting>
  <conditionalFormatting sqref="C72:C81">
    <cfRule type="cellIs" dxfId="2399" priority="56" stopIfTrue="1" operator="notEqual">
      <formula>""</formula>
    </cfRule>
  </conditionalFormatting>
  <conditionalFormatting sqref="C60:C70">
    <cfRule type="cellIs" dxfId="2398" priority="58" stopIfTrue="1" operator="notEqual">
      <formula>""</formula>
    </cfRule>
  </conditionalFormatting>
  <conditionalFormatting sqref="C72:C81">
    <cfRule type="cellIs" dxfId="2397" priority="57" stopIfTrue="1" operator="notEqual">
      <formula>""</formula>
    </cfRule>
  </conditionalFormatting>
  <conditionalFormatting sqref="C71">
    <cfRule type="cellIs" dxfId="2396" priority="55" stopIfTrue="1" operator="notEqual">
      <formula>""</formula>
    </cfRule>
  </conditionalFormatting>
  <conditionalFormatting sqref="C71">
    <cfRule type="cellIs" dxfId="2395" priority="54" stopIfTrue="1" operator="notEqual">
      <formula>""</formula>
    </cfRule>
  </conditionalFormatting>
  <conditionalFormatting sqref="C60:C70">
    <cfRule type="cellIs" dxfId="2394" priority="53" stopIfTrue="1" operator="notEqual">
      <formula>""</formula>
    </cfRule>
  </conditionalFormatting>
  <conditionalFormatting sqref="C59">
    <cfRule type="cellIs" dxfId="2393" priority="52" stopIfTrue="1" operator="notEqual">
      <formula>""</formula>
    </cfRule>
  </conditionalFormatting>
  <conditionalFormatting sqref="C60:C69">
    <cfRule type="cellIs" dxfId="2392" priority="48" stopIfTrue="1" operator="notEqual">
      <formula>""</formula>
    </cfRule>
  </conditionalFormatting>
  <conditionalFormatting sqref="C60:C69">
    <cfRule type="cellIs" dxfId="2391" priority="49" stopIfTrue="1" operator="notEqual">
      <formula>""</formula>
    </cfRule>
  </conditionalFormatting>
  <conditionalFormatting sqref="C72:C81">
    <cfRule type="cellIs" dxfId="2390" priority="47" stopIfTrue="1" operator="notEqual">
      <formula>""</formula>
    </cfRule>
  </conditionalFormatting>
  <conditionalFormatting sqref="C72:C81">
    <cfRule type="cellIs" dxfId="2389" priority="46" stopIfTrue="1" operator="notEqual">
      <formula>""</formula>
    </cfRule>
  </conditionalFormatting>
  <conditionalFormatting sqref="C71:C81">
    <cfRule type="cellIs" dxfId="2388" priority="45" stopIfTrue="1" operator="notEqual">
      <formula>""</formula>
    </cfRule>
  </conditionalFormatting>
  <conditionalFormatting sqref="C71:C81">
    <cfRule type="cellIs" dxfId="2387" priority="44" stopIfTrue="1" operator="notEqual">
      <formula>""</formula>
    </cfRule>
  </conditionalFormatting>
  <conditionalFormatting sqref="C60:C70">
    <cfRule type="cellIs" dxfId="2386" priority="43" stopIfTrue="1" operator="notEqual">
      <formula>""</formula>
    </cfRule>
  </conditionalFormatting>
  <conditionalFormatting sqref="C59">
    <cfRule type="cellIs" dxfId="2385" priority="42" stopIfTrue="1" operator="notEqual">
      <formula>""</formula>
    </cfRule>
  </conditionalFormatting>
  <conditionalFormatting sqref="C59">
    <cfRule type="cellIs" dxfId="2384" priority="41" stopIfTrue="1" operator="notEqual">
      <formula>""</formula>
    </cfRule>
  </conditionalFormatting>
  <conditionalFormatting sqref="C60:C69">
    <cfRule type="cellIs" dxfId="2383" priority="38" stopIfTrue="1" operator="notEqual">
      <formula>""</formula>
    </cfRule>
  </conditionalFormatting>
  <conditionalFormatting sqref="C48:C58">
    <cfRule type="cellIs" dxfId="2382" priority="40" stopIfTrue="1" operator="notEqual">
      <formula>""</formula>
    </cfRule>
  </conditionalFormatting>
  <conditionalFormatting sqref="C60:C69">
    <cfRule type="cellIs" dxfId="2381" priority="39" stopIfTrue="1" operator="notEqual">
      <formula>""</formula>
    </cfRule>
  </conditionalFormatting>
  <conditionalFormatting sqref="C59">
    <cfRule type="cellIs" dxfId="2380" priority="37" stopIfTrue="1" operator="notEqual">
      <formula>""</formula>
    </cfRule>
  </conditionalFormatting>
  <conditionalFormatting sqref="C59">
    <cfRule type="cellIs" dxfId="2379" priority="36" stopIfTrue="1" operator="notEqual">
      <formula>""</formula>
    </cfRule>
  </conditionalFormatting>
  <conditionalFormatting sqref="C48:C58">
    <cfRule type="cellIs" dxfId="2378" priority="35" stopIfTrue="1" operator="notEqual">
      <formula>""</formula>
    </cfRule>
  </conditionalFormatting>
  <conditionalFormatting sqref="C47">
    <cfRule type="cellIs" dxfId="2377" priority="34" stopIfTrue="1" operator="notEqual">
      <formula>""</formula>
    </cfRule>
  </conditionalFormatting>
  <conditionalFormatting sqref="C47">
    <cfRule type="cellIs" dxfId="2376" priority="33" stopIfTrue="1" operator="notEqual">
      <formula>""</formula>
    </cfRule>
  </conditionalFormatting>
  <conditionalFormatting sqref="C48:C57">
    <cfRule type="cellIs" dxfId="2375" priority="30" stopIfTrue="1" operator="notEqual">
      <formula>""</formula>
    </cfRule>
  </conditionalFormatting>
  <conditionalFormatting sqref="C36:C46">
    <cfRule type="cellIs" dxfId="2374" priority="32" stopIfTrue="1" operator="notEqual">
      <formula>""</formula>
    </cfRule>
  </conditionalFormatting>
  <conditionalFormatting sqref="C48:C57">
    <cfRule type="cellIs" dxfId="2373" priority="31" stopIfTrue="1" operator="notEqual">
      <formula>""</formula>
    </cfRule>
  </conditionalFormatting>
  <conditionalFormatting sqref="C60:C69">
    <cfRule type="cellIs" dxfId="2372" priority="29" stopIfTrue="1" operator="notEqual">
      <formula>""</formula>
    </cfRule>
  </conditionalFormatting>
  <conditionalFormatting sqref="C60:C69">
    <cfRule type="cellIs" dxfId="2371" priority="28" stopIfTrue="1" operator="notEqual">
      <formula>""</formula>
    </cfRule>
  </conditionalFormatting>
  <conditionalFormatting sqref="C84:C93">
    <cfRule type="cellIs" dxfId="2370" priority="21" stopIfTrue="1" operator="notEqual">
      <formula>""</formula>
    </cfRule>
  </conditionalFormatting>
  <conditionalFormatting sqref="C84:C93">
    <cfRule type="cellIs" dxfId="2369" priority="20" stopIfTrue="1" operator="notEqual">
      <formula>""</formula>
    </cfRule>
  </conditionalFormatting>
  <conditionalFormatting sqref="C83">
    <cfRule type="cellIs" dxfId="2368" priority="19" stopIfTrue="1" operator="notEqual">
      <formula>""</formula>
    </cfRule>
  </conditionalFormatting>
  <conditionalFormatting sqref="C83">
    <cfRule type="cellIs" dxfId="2367" priority="18" stopIfTrue="1" operator="notEqual">
      <formula>""</formula>
    </cfRule>
  </conditionalFormatting>
  <conditionalFormatting sqref="C84:C93">
    <cfRule type="cellIs" dxfId="2366" priority="17" stopIfTrue="1" operator="notEqual">
      <formula>""</formula>
    </cfRule>
  </conditionalFormatting>
  <conditionalFormatting sqref="C83">
    <cfRule type="cellIs" dxfId="2365" priority="27" stopIfTrue="1" operator="notEqual">
      <formula>""</formula>
    </cfRule>
  </conditionalFormatting>
  <conditionalFormatting sqref="C83:C93">
    <cfRule type="cellIs" dxfId="2364" priority="26" stopIfTrue="1" operator="notEqual">
      <formula>""</formula>
    </cfRule>
  </conditionalFormatting>
  <conditionalFormatting sqref="C83:C93">
    <cfRule type="cellIs" dxfId="2363" priority="25" stopIfTrue="1" operator="notEqual">
      <formula>""</formula>
    </cfRule>
  </conditionalFormatting>
  <conditionalFormatting sqref="C84:C93">
    <cfRule type="cellIs" dxfId="2362" priority="24" stopIfTrue="1" operator="notEqual">
      <formula>""</formula>
    </cfRule>
  </conditionalFormatting>
  <conditionalFormatting sqref="C83">
    <cfRule type="cellIs" dxfId="2361" priority="23" stopIfTrue="1" operator="notEqual">
      <formula>""</formula>
    </cfRule>
  </conditionalFormatting>
  <conditionalFormatting sqref="C83">
    <cfRule type="cellIs" dxfId="2360" priority="22" stopIfTrue="1" operator="notEqual">
      <formula>""</formula>
    </cfRule>
  </conditionalFormatting>
  <conditionalFormatting sqref="C84:C93">
    <cfRule type="cellIs" dxfId="2359" priority="16" stopIfTrue="1" operator="notEqual">
      <formula>""</formula>
    </cfRule>
  </conditionalFormatting>
  <conditionalFormatting sqref="C83:C93">
    <cfRule type="cellIs" dxfId="2358" priority="15" stopIfTrue="1" operator="notEqual">
      <formula>""</formula>
    </cfRule>
  </conditionalFormatting>
  <conditionalFormatting sqref="C83:C93">
    <cfRule type="cellIs" dxfId="2357" priority="14" stopIfTrue="1" operator="notEqual">
      <formula>""</formula>
    </cfRule>
  </conditionalFormatting>
  <conditionalFormatting sqref="C83:C93">
    <cfRule type="cellIs" dxfId="2356" priority="13" stopIfTrue="1" operator="notEqual">
      <formula>""</formula>
    </cfRule>
  </conditionalFormatting>
  <conditionalFormatting sqref="C83:C93">
    <cfRule type="cellIs" dxfId="2355" priority="12" stopIfTrue="1" operator="notEqual">
      <formula>""</formula>
    </cfRule>
  </conditionalFormatting>
  <conditionalFormatting sqref="C84:C93">
    <cfRule type="cellIs" dxfId="2354" priority="11" stopIfTrue="1" operator="notEqual">
      <formula>""</formula>
    </cfRule>
  </conditionalFormatting>
  <conditionalFormatting sqref="C84:C93">
    <cfRule type="cellIs" dxfId="2353" priority="10" stopIfTrue="1" operator="notEqual">
      <formula>""</formula>
    </cfRule>
  </conditionalFormatting>
  <conditionalFormatting sqref="C84:C93">
    <cfRule type="cellIs" dxfId="2352" priority="9" stopIfTrue="1" operator="notEqual">
      <formula>""</formula>
    </cfRule>
  </conditionalFormatting>
  <conditionalFormatting sqref="C84:C93">
    <cfRule type="cellIs" dxfId="2351" priority="8" stopIfTrue="1" operator="notEqual">
      <formula>""</formula>
    </cfRule>
  </conditionalFormatting>
  <conditionalFormatting sqref="C84:C93">
    <cfRule type="cellIs" dxfId="2350" priority="7" stopIfTrue="1" operator="notEqual">
      <formula>""</formula>
    </cfRule>
  </conditionalFormatting>
  <conditionalFormatting sqref="C106">
    <cfRule type="cellIs" dxfId="2349" priority="6" stopIfTrue="1" operator="notEqual">
      <formula>""</formula>
    </cfRule>
  </conditionalFormatting>
  <conditionalFormatting sqref="C106">
    <cfRule type="cellIs" dxfId="2348" priority="5" stopIfTrue="1" operator="notEqual">
      <formula>""</formula>
    </cfRule>
  </conditionalFormatting>
  <conditionalFormatting sqref="C95:C96">
    <cfRule type="cellIs" dxfId="2347" priority="4" stopIfTrue="1" operator="notEqual">
      <formula>""</formula>
    </cfRule>
  </conditionalFormatting>
  <conditionalFormatting sqref="C95:C96">
    <cfRule type="cellIs" dxfId="2346" priority="3" stopIfTrue="1" operator="notEqual">
      <formula>""</formula>
    </cfRule>
  </conditionalFormatting>
  <conditionalFormatting sqref="B134:B145">
    <cfRule type="cellIs" dxfId="2345" priority="2" stopIfTrue="1" operator="notEqual">
      <formula>""</formula>
    </cfRule>
  </conditionalFormatting>
  <conditionalFormatting sqref="B134:B145">
    <cfRule type="cellIs" dxfId="2344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153"/>
  <sheetViews>
    <sheetView tabSelected="1" view="pageBreakPreview" zoomScale="110" zoomScaleNormal="110" zoomScaleSheetLayoutView="110" workbookViewId="0">
      <pane ySplit="10" topLeftCell="A136" activePane="bottomLeft" state="frozen"/>
      <selection pane="bottomLeft" activeCell="A154" sqref="A154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5.28515625" style="1" customWidth="1"/>
    <col min="5" max="5" width="5.140625" style="1" customWidth="1"/>
    <col min="6" max="6" width="3.28515625" style="1" customWidth="1"/>
    <col min="7" max="7" width="3" style="1" customWidth="1"/>
    <col min="8" max="8" width="5.85546875" style="1" customWidth="1"/>
    <col min="9" max="9" width="7.5703125" style="1" customWidth="1"/>
    <col min="10" max="27" width="6.7109375" style="1" customWidth="1"/>
    <col min="30" max="30" width="10" bestFit="1" customWidth="1"/>
    <col min="33" max="33" width="10.85546875" customWidth="1"/>
    <col min="34" max="34" width="9.85546875" customWidth="1"/>
    <col min="37" max="37" width="10" bestFit="1" customWidth="1"/>
  </cols>
  <sheetData>
    <row r="3" spans="1:35" ht="9.75" customHeight="1">
      <c r="I3" s="3" t="s">
        <v>2</v>
      </c>
      <c r="J3" s="2"/>
      <c r="K3" s="2"/>
      <c r="L3" s="2"/>
      <c r="M3" s="2"/>
      <c r="N3" s="2"/>
    </row>
    <row r="4" spans="1:35" ht="9.75" customHeight="1">
      <c r="I4" s="3" t="s">
        <v>174</v>
      </c>
      <c r="J4" s="2"/>
      <c r="K4" s="2"/>
      <c r="L4" s="2"/>
      <c r="M4" s="2"/>
      <c r="N4" s="2"/>
    </row>
    <row r="5" spans="1:35">
      <c r="I5" s="4" t="s">
        <v>1</v>
      </c>
    </row>
    <row r="6" spans="1:35" ht="2.25" customHeight="1"/>
    <row r="7" spans="1:35" ht="12.75" customHeight="1">
      <c r="B7" s="114" t="s">
        <v>168</v>
      </c>
      <c r="C7" s="114"/>
      <c r="D7" s="114"/>
      <c r="E7" s="114"/>
      <c r="F7" s="114"/>
      <c r="G7" s="114"/>
      <c r="H7" s="45"/>
      <c r="I7" s="45"/>
      <c r="J7" s="45"/>
      <c r="K7" s="45"/>
      <c r="M7" s="272"/>
      <c r="N7" s="110"/>
      <c r="O7" s="110"/>
      <c r="T7" s="115" t="s">
        <v>156</v>
      </c>
      <c r="U7" s="21"/>
      <c r="V7" s="21"/>
      <c r="W7" s="411">
        <f>'base(indices)'!H1</f>
        <v>44409</v>
      </c>
      <c r="X7" s="411"/>
    </row>
    <row r="8" spans="1:35" ht="13.5" thickBot="1">
      <c r="B8" s="6" t="str">
        <f>'BENEFÍCIOS-SEM JRS E SEM CORREÇ'!B8</f>
        <v>Obs: D.I.P. (Data Início Pgto-Adm) em:</v>
      </c>
      <c r="C8" s="6"/>
      <c r="F8" s="5"/>
      <c r="G8" s="5"/>
      <c r="I8" s="421">
        <f>'BENEFÍCIOS-SEM JRS E SEM CORREÇ'!I8:I8</f>
        <v>44409</v>
      </c>
      <c r="J8" s="421"/>
      <c r="K8" s="273"/>
      <c r="L8" s="109"/>
      <c r="M8" s="110"/>
      <c r="N8" s="111"/>
      <c r="O8" s="110"/>
    </row>
    <row r="9" spans="1:35" ht="12.75" customHeight="1" thickBot="1">
      <c r="A9" s="434" t="s">
        <v>42</v>
      </c>
      <c r="B9" s="442" t="s">
        <v>4</v>
      </c>
      <c r="C9" s="444" t="s">
        <v>36</v>
      </c>
      <c r="D9" s="446" t="s">
        <v>37</v>
      </c>
      <c r="E9" s="446" t="s">
        <v>43</v>
      </c>
      <c r="F9" s="391" t="s">
        <v>164</v>
      </c>
      <c r="G9" s="391" t="s">
        <v>165</v>
      </c>
      <c r="H9" s="404" t="s">
        <v>157</v>
      </c>
      <c r="I9" s="455" t="s">
        <v>160</v>
      </c>
      <c r="J9" s="430" t="s">
        <v>161</v>
      </c>
      <c r="K9" s="457"/>
      <c r="L9" s="458"/>
      <c r="M9" s="452">
        <v>0.95</v>
      </c>
      <c r="N9" s="453"/>
      <c r="O9" s="454"/>
      <c r="P9" s="448">
        <v>0.9</v>
      </c>
      <c r="Q9" s="449"/>
      <c r="R9" s="450"/>
      <c r="S9" s="452">
        <v>0.8</v>
      </c>
      <c r="T9" s="453"/>
      <c r="U9" s="454"/>
      <c r="V9" s="448">
        <v>0.7</v>
      </c>
      <c r="W9" s="449"/>
      <c r="X9" s="450"/>
      <c r="Y9" s="448">
        <v>0.6</v>
      </c>
      <c r="Z9" s="449"/>
      <c r="AA9" s="450"/>
    </row>
    <row r="10" spans="1:35" ht="28.5" customHeight="1" thickBot="1">
      <c r="A10" s="435"/>
      <c r="B10" s="443"/>
      <c r="C10" s="445"/>
      <c r="D10" s="447"/>
      <c r="E10" s="447"/>
      <c r="F10" s="392"/>
      <c r="G10" s="392"/>
      <c r="H10" s="405"/>
      <c r="I10" s="456"/>
      <c r="J10" s="167" t="s">
        <v>38</v>
      </c>
      <c r="K10" s="206" t="s">
        <v>82</v>
      </c>
      <c r="L10" s="207" t="s">
        <v>0</v>
      </c>
      <c r="M10" s="208" t="s">
        <v>38</v>
      </c>
      <c r="N10" s="206" t="s">
        <v>82</v>
      </c>
      <c r="O10" s="208" t="s">
        <v>133</v>
      </c>
      <c r="P10" s="199" t="s">
        <v>38</v>
      </c>
      <c r="Q10" s="206" t="s">
        <v>82</v>
      </c>
      <c r="R10" s="209" t="s">
        <v>39</v>
      </c>
      <c r="S10" s="208" t="s">
        <v>38</v>
      </c>
      <c r="T10" s="206" t="s">
        <v>82</v>
      </c>
      <c r="U10" s="208" t="s">
        <v>46</v>
      </c>
      <c r="V10" s="208" t="s">
        <v>38</v>
      </c>
      <c r="W10" s="206" t="s">
        <v>82</v>
      </c>
      <c r="X10" s="208" t="s">
        <v>47</v>
      </c>
      <c r="Y10" s="208" t="s">
        <v>38</v>
      </c>
      <c r="Z10" s="206" t="s">
        <v>82</v>
      </c>
      <c r="AA10" s="208" t="s">
        <v>48</v>
      </c>
    </row>
    <row r="11" spans="1:35" ht="13.5" customHeight="1">
      <c r="A11" s="162">
        <v>120</v>
      </c>
      <c r="B11" s="160">
        <v>40544</v>
      </c>
      <c r="C11" s="47">
        <f>'BENEFÍCIOS-SEM JRS E SEM CORREÇ'!C11</f>
        <v>540</v>
      </c>
      <c r="D11" s="306">
        <f>'base(indices)'!G16</f>
        <v>1.42336467</v>
      </c>
      <c r="E11" s="163">
        <f t="shared" ref="E11:E74" si="0">C11*D11</f>
        <v>768.6169218</v>
      </c>
      <c r="F11" s="320">
        <v>0</v>
      </c>
      <c r="G11" s="87">
        <f t="shared" ref="G11:G74" si="1">E11*F11</f>
        <v>0</v>
      </c>
      <c r="H11" s="89">
        <f t="shared" ref="H11:H74" si="2">E11+G11</f>
        <v>768.6169218</v>
      </c>
      <c r="I11" s="298">
        <f>H131</f>
        <v>132944.26367065997</v>
      </c>
      <c r="J11" s="123">
        <f>IF((I11-H$21+(H$21/12*12))+K11&gt;I149,I149-K11,(I11-H$21+(H$21/12*12)))</f>
        <v>58086.522230000002</v>
      </c>
      <c r="K11" s="123">
        <f t="shared" ref="K11:K42" si="3">I$148</f>
        <v>7913.4777700000004</v>
      </c>
      <c r="L11" s="123">
        <f t="shared" ref="L11:L20" si="4">J11+K11</f>
        <v>66000</v>
      </c>
      <c r="M11" s="123">
        <f t="shared" ref="M11:M20" si="5">J11*M$9</f>
        <v>55182.196118499996</v>
      </c>
      <c r="N11" s="123">
        <f t="shared" ref="N11:N20" si="6">K11*M$9</f>
        <v>7517.8038815</v>
      </c>
      <c r="O11" s="123">
        <f t="shared" ref="O11:O20" si="7">M11+N11</f>
        <v>62700</v>
      </c>
      <c r="P11" s="100">
        <f t="shared" ref="P11:P29" si="8">J11*$P$9</f>
        <v>52277.870007000005</v>
      </c>
      <c r="Q11" s="123">
        <f t="shared" ref="Q11:Q74" si="9">K11*P$9</f>
        <v>7122.1299930000005</v>
      </c>
      <c r="R11" s="123">
        <f>P11+Q11</f>
        <v>59400.000000000007</v>
      </c>
      <c r="S11" s="123">
        <f t="shared" ref="S11:S74" si="10">J11*S$9</f>
        <v>46469.217784000008</v>
      </c>
      <c r="T11" s="123">
        <f t="shared" ref="T11:T74" si="11">K11*S$9</f>
        <v>6330.7822160000005</v>
      </c>
      <c r="U11" s="123">
        <f t="shared" ref="U11:U74" si="12">S11+T11</f>
        <v>52800.000000000007</v>
      </c>
      <c r="V11" s="123">
        <f t="shared" ref="V11:V74" si="13">J11*V$9</f>
        <v>40660.565560999996</v>
      </c>
      <c r="W11" s="123">
        <f t="shared" ref="W11:W74" si="14">K11*V$9</f>
        <v>5539.4344389999997</v>
      </c>
      <c r="X11" s="123">
        <f t="shared" ref="X11:X74" si="15">V11+W11</f>
        <v>46199.999999999993</v>
      </c>
      <c r="Y11" s="123">
        <f t="shared" ref="Y11:Y74" si="16">J11*Y$9</f>
        <v>34851.913337999998</v>
      </c>
      <c r="Z11" s="123">
        <f t="shared" ref="Z11:Z74" si="17">K11*Y$9</f>
        <v>4748.0866619999997</v>
      </c>
      <c r="AA11" s="55">
        <f t="shared" ref="AA11:AA74" si="18">Y11+Z11</f>
        <v>39600</v>
      </c>
      <c r="AB11" s="18"/>
      <c r="AC11" s="18"/>
      <c r="AD11" s="18"/>
      <c r="AE11" s="18"/>
      <c r="AF11" s="18"/>
      <c r="AG11" s="19"/>
      <c r="AH11" s="18"/>
      <c r="AI11" s="18"/>
    </row>
    <row r="12" spans="1:35" s="30" customFormat="1" ht="13.5" customHeight="1">
      <c r="A12" s="285">
        <v>119</v>
      </c>
      <c r="B12" s="56">
        <v>40575</v>
      </c>
      <c r="C12" s="68">
        <f>'BENEFÍCIOS-SEM JRS E SEM CORREÇ'!C12</f>
        <v>540</v>
      </c>
      <c r="D12" s="316">
        <f>'base(indices)'!G17</f>
        <v>1.4223476900000001</v>
      </c>
      <c r="E12" s="58">
        <f t="shared" si="0"/>
        <v>768.06775260000006</v>
      </c>
      <c r="F12" s="321">
        <v>0</v>
      </c>
      <c r="G12" s="60">
        <f t="shared" si="1"/>
        <v>0</v>
      </c>
      <c r="H12" s="61">
        <f t="shared" si="2"/>
        <v>768.06775260000006</v>
      </c>
      <c r="I12" s="299">
        <f>I11-H11</f>
        <v>132175.64674885996</v>
      </c>
      <c r="J12" s="102">
        <f>IF((I12-H$21+(H$21/12*11))+K12&gt;I149,I149-K12,(I12-H$21+(H$21/12*11)))</f>
        <v>58086.522230000002</v>
      </c>
      <c r="K12" s="102">
        <f t="shared" si="3"/>
        <v>7913.4777700000004</v>
      </c>
      <c r="L12" s="102">
        <f t="shared" si="4"/>
        <v>66000</v>
      </c>
      <c r="M12" s="102">
        <f t="shared" si="5"/>
        <v>55182.196118499996</v>
      </c>
      <c r="N12" s="102">
        <f t="shared" si="6"/>
        <v>7517.8038815</v>
      </c>
      <c r="O12" s="102">
        <f t="shared" si="7"/>
        <v>62700</v>
      </c>
      <c r="P12" s="102">
        <f t="shared" si="8"/>
        <v>52277.870007000005</v>
      </c>
      <c r="Q12" s="102">
        <f t="shared" si="9"/>
        <v>7122.1299930000005</v>
      </c>
      <c r="R12" s="102">
        <f t="shared" ref="R12:R36" si="19">P12+Q12</f>
        <v>59400.000000000007</v>
      </c>
      <c r="S12" s="102">
        <f t="shared" si="10"/>
        <v>46469.217784000008</v>
      </c>
      <c r="T12" s="102">
        <f t="shared" si="11"/>
        <v>6330.7822160000005</v>
      </c>
      <c r="U12" s="102">
        <f t="shared" si="12"/>
        <v>52800.000000000007</v>
      </c>
      <c r="V12" s="102">
        <f t="shared" si="13"/>
        <v>40660.565560999996</v>
      </c>
      <c r="W12" s="102">
        <f t="shared" si="14"/>
        <v>5539.4344389999997</v>
      </c>
      <c r="X12" s="102">
        <f t="shared" si="15"/>
        <v>46199.999999999993</v>
      </c>
      <c r="Y12" s="102">
        <f t="shared" si="16"/>
        <v>34851.913337999998</v>
      </c>
      <c r="Z12" s="102">
        <f t="shared" si="17"/>
        <v>4748.0866619999997</v>
      </c>
      <c r="AA12" s="66">
        <f t="shared" si="18"/>
        <v>39600</v>
      </c>
      <c r="AB12" s="36"/>
      <c r="AC12" s="36"/>
      <c r="AD12" s="36"/>
      <c r="AE12" s="36"/>
      <c r="AF12" s="36"/>
      <c r="AG12" s="37"/>
      <c r="AH12" s="36"/>
      <c r="AI12" s="36"/>
    </row>
    <row r="13" spans="1:35" ht="13.5" customHeight="1">
      <c r="A13" s="285">
        <v>118</v>
      </c>
      <c r="B13" s="56">
        <v>40603</v>
      </c>
      <c r="C13" s="68">
        <f>'BENEFÍCIOS-SEM JRS E SEM CORREÇ'!C13</f>
        <v>545</v>
      </c>
      <c r="D13" s="316">
        <f>'base(indices)'!G18</f>
        <v>1.42160277</v>
      </c>
      <c r="E13" s="69">
        <f t="shared" si="0"/>
        <v>774.77350965000005</v>
      </c>
      <c r="F13" s="321">
        <v>0</v>
      </c>
      <c r="G13" s="70">
        <f t="shared" si="1"/>
        <v>0</v>
      </c>
      <c r="H13" s="71">
        <f t="shared" si="2"/>
        <v>774.77350965000005</v>
      </c>
      <c r="I13" s="300">
        <f t="shared" ref="I13:I76" si="20">I12-H12</f>
        <v>131407.57899625995</v>
      </c>
      <c r="J13" s="122">
        <f>IF((I13-H$21+(H$21/12*10))+K13&gt;I149,I149-K13,(I13-H$21+(H$21/12*10)))</f>
        <v>58086.522230000002</v>
      </c>
      <c r="K13" s="122">
        <f t="shared" si="3"/>
        <v>7913.4777700000004</v>
      </c>
      <c r="L13" s="122">
        <f t="shared" si="4"/>
        <v>66000</v>
      </c>
      <c r="M13" s="122">
        <f t="shared" si="5"/>
        <v>55182.196118499996</v>
      </c>
      <c r="N13" s="122">
        <f t="shared" si="6"/>
        <v>7517.8038815</v>
      </c>
      <c r="O13" s="122">
        <f t="shared" si="7"/>
        <v>62700</v>
      </c>
      <c r="P13" s="104">
        <f t="shared" si="8"/>
        <v>52277.870007000005</v>
      </c>
      <c r="Q13" s="122">
        <f t="shared" si="9"/>
        <v>7122.1299930000005</v>
      </c>
      <c r="R13" s="122">
        <f t="shared" si="19"/>
        <v>59400.000000000007</v>
      </c>
      <c r="S13" s="122">
        <f t="shared" si="10"/>
        <v>46469.217784000008</v>
      </c>
      <c r="T13" s="122">
        <f t="shared" si="11"/>
        <v>6330.7822160000005</v>
      </c>
      <c r="U13" s="122">
        <f t="shared" si="12"/>
        <v>52800.000000000007</v>
      </c>
      <c r="V13" s="122">
        <f t="shared" si="13"/>
        <v>40660.565560999996</v>
      </c>
      <c r="W13" s="122">
        <f t="shared" si="14"/>
        <v>5539.4344389999997</v>
      </c>
      <c r="X13" s="122">
        <f t="shared" si="15"/>
        <v>46199.999999999993</v>
      </c>
      <c r="Y13" s="122">
        <f t="shared" si="16"/>
        <v>34851.913337999998</v>
      </c>
      <c r="Z13" s="122">
        <f t="shared" si="17"/>
        <v>4748.0866619999997</v>
      </c>
      <c r="AA13" s="52">
        <f t="shared" si="18"/>
        <v>39600</v>
      </c>
      <c r="AB13" s="18"/>
      <c r="AC13" s="18"/>
      <c r="AD13" s="18"/>
      <c r="AE13" s="18"/>
      <c r="AF13" s="18"/>
      <c r="AG13" s="19"/>
      <c r="AH13" s="18"/>
      <c r="AI13" s="18"/>
    </row>
    <row r="14" spans="1:35" s="30" customFormat="1" ht="13.5" customHeight="1">
      <c r="A14" s="285">
        <v>117</v>
      </c>
      <c r="B14" s="56">
        <v>40634</v>
      </c>
      <c r="C14" s="68">
        <f>'BENEFÍCIOS-SEM JRS E SEM CORREÇ'!C14</f>
        <v>545</v>
      </c>
      <c r="D14" s="316">
        <f>'base(indices)'!G19</f>
        <v>1.41988187</v>
      </c>
      <c r="E14" s="58">
        <f t="shared" si="0"/>
        <v>773.83561914999996</v>
      </c>
      <c r="F14" s="321">
        <v>0</v>
      </c>
      <c r="G14" s="60">
        <f t="shared" si="1"/>
        <v>0</v>
      </c>
      <c r="H14" s="61">
        <f t="shared" si="2"/>
        <v>773.83561914999996</v>
      </c>
      <c r="I14" s="299">
        <f t="shared" si="20"/>
        <v>130632.80548660996</v>
      </c>
      <c r="J14" s="102">
        <f>IF((I14-H$21+(H$21/12*9))+K14&gt;I149,I149-K14,(I14-H$21+(H$21/12*9)))</f>
        <v>58086.522230000002</v>
      </c>
      <c r="K14" s="102">
        <f t="shared" si="3"/>
        <v>7913.4777700000004</v>
      </c>
      <c r="L14" s="102">
        <f t="shared" si="4"/>
        <v>66000</v>
      </c>
      <c r="M14" s="102">
        <f t="shared" si="5"/>
        <v>55182.196118499996</v>
      </c>
      <c r="N14" s="102">
        <f t="shared" si="6"/>
        <v>7517.8038815</v>
      </c>
      <c r="O14" s="102">
        <f t="shared" si="7"/>
        <v>62700</v>
      </c>
      <c r="P14" s="102">
        <f t="shared" si="8"/>
        <v>52277.870007000005</v>
      </c>
      <c r="Q14" s="102">
        <f t="shared" si="9"/>
        <v>7122.1299930000005</v>
      </c>
      <c r="R14" s="102">
        <f t="shared" si="19"/>
        <v>59400.000000000007</v>
      </c>
      <c r="S14" s="102">
        <f t="shared" si="10"/>
        <v>46469.217784000008</v>
      </c>
      <c r="T14" s="102">
        <f t="shared" si="11"/>
        <v>6330.7822160000005</v>
      </c>
      <c r="U14" s="102">
        <f t="shared" si="12"/>
        <v>52800.000000000007</v>
      </c>
      <c r="V14" s="102">
        <f t="shared" si="13"/>
        <v>40660.565560999996</v>
      </c>
      <c r="W14" s="102">
        <f t="shared" si="14"/>
        <v>5539.4344389999997</v>
      </c>
      <c r="X14" s="102">
        <f t="shared" si="15"/>
        <v>46199.999999999993</v>
      </c>
      <c r="Y14" s="102">
        <f t="shared" si="16"/>
        <v>34851.913337999998</v>
      </c>
      <c r="Z14" s="102">
        <f t="shared" si="17"/>
        <v>4748.0866619999997</v>
      </c>
      <c r="AA14" s="66">
        <f t="shared" si="18"/>
        <v>39600</v>
      </c>
      <c r="AB14" s="36"/>
      <c r="AC14" s="36"/>
      <c r="AD14" s="36"/>
      <c r="AE14" s="36"/>
      <c r="AF14" s="36"/>
      <c r="AG14" s="37"/>
      <c r="AH14" s="36"/>
      <c r="AI14" s="36"/>
    </row>
    <row r="15" spans="1:35" ht="13.5" customHeight="1">
      <c r="A15" s="285">
        <v>116</v>
      </c>
      <c r="B15" s="56">
        <v>40664</v>
      </c>
      <c r="C15" s="68">
        <f>'BENEFÍCIOS-SEM JRS E SEM CORREÇ'!C15</f>
        <v>545</v>
      </c>
      <c r="D15" s="316">
        <f>'base(indices)'!G20</f>
        <v>1.41935813</v>
      </c>
      <c r="E15" s="69">
        <f t="shared" si="0"/>
        <v>773.55018084999995</v>
      </c>
      <c r="F15" s="321">
        <v>0</v>
      </c>
      <c r="G15" s="70">
        <f t="shared" si="1"/>
        <v>0</v>
      </c>
      <c r="H15" s="71">
        <f t="shared" si="2"/>
        <v>773.55018084999995</v>
      </c>
      <c r="I15" s="300">
        <f t="shared" si="20"/>
        <v>129858.96986745995</v>
      </c>
      <c r="J15" s="122">
        <f>IF((I15-H$21+(H$21/12*8))+K15&gt;I149,I149-K15,(I15-H$21+(H$21/12*8)))</f>
        <v>58086.522230000002</v>
      </c>
      <c r="K15" s="122">
        <f t="shared" si="3"/>
        <v>7913.4777700000004</v>
      </c>
      <c r="L15" s="122">
        <f t="shared" si="4"/>
        <v>66000</v>
      </c>
      <c r="M15" s="122">
        <f t="shared" si="5"/>
        <v>55182.196118499996</v>
      </c>
      <c r="N15" s="122">
        <f t="shared" si="6"/>
        <v>7517.8038815</v>
      </c>
      <c r="O15" s="122">
        <f t="shared" si="7"/>
        <v>62700</v>
      </c>
      <c r="P15" s="104">
        <f t="shared" si="8"/>
        <v>52277.870007000005</v>
      </c>
      <c r="Q15" s="122">
        <f t="shared" si="9"/>
        <v>7122.1299930000005</v>
      </c>
      <c r="R15" s="122">
        <f t="shared" si="19"/>
        <v>59400.000000000007</v>
      </c>
      <c r="S15" s="122">
        <f t="shared" si="10"/>
        <v>46469.217784000008</v>
      </c>
      <c r="T15" s="122">
        <f t="shared" si="11"/>
        <v>6330.7822160000005</v>
      </c>
      <c r="U15" s="122">
        <f t="shared" si="12"/>
        <v>52800.000000000007</v>
      </c>
      <c r="V15" s="122">
        <f t="shared" si="13"/>
        <v>40660.565560999996</v>
      </c>
      <c r="W15" s="122">
        <f t="shared" si="14"/>
        <v>5539.4344389999997</v>
      </c>
      <c r="X15" s="122">
        <f t="shared" si="15"/>
        <v>46199.999999999993</v>
      </c>
      <c r="Y15" s="122">
        <f t="shared" si="16"/>
        <v>34851.913337999998</v>
      </c>
      <c r="Z15" s="122">
        <f t="shared" si="17"/>
        <v>4748.0866619999997</v>
      </c>
      <c r="AA15" s="52">
        <f t="shared" si="18"/>
        <v>39600</v>
      </c>
      <c r="AB15" s="18"/>
      <c r="AC15" s="18"/>
      <c r="AD15" s="18"/>
      <c r="AE15" s="18"/>
      <c r="AF15" s="18"/>
      <c r="AG15" s="19"/>
      <c r="AH15" s="18"/>
      <c r="AI15" s="18"/>
    </row>
    <row r="16" spans="1:35" s="30" customFormat="1" ht="13.5" customHeight="1">
      <c r="A16" s="285">
        <v>115</v>
      </c>
      <c r="B16" s="56">
        <v>40695</v>
      </c>
      <c r="C16" s="68">
        <f>'BENEFÍCIOS-SEM JRS E SEM CORREÇ'!C16</f>
        <v>545</v>
      </c>
      <c r="D16" s="316">
        <f>'base(indices)'!G21</f>
        <v>1.4171332299999999</v>
      </c>
      <c r="E16" s="58">
        <f t="shared" si="0"/>
        <v>772.33761034999998</v>
      </c>
      <c r="F16" s="321">
        <v>0</v>
      </c>
      <c r="G16" s="60">
        <f t="shared" si="1"/>
        <v>0</v>
      </c>
      <c r="H16" s="61">
        <f t="shared" si="2"/>
        <v>772.33761034999998</v>
      </c>
      <c r="I16" s="299">
        <f t="shared" si="20"/>
        <v>129085.41968660995</v>
      </c>
      <c r="J16" s="102">
        <f>IF((I16-H$21+(H$21/12*7))+K16&gt;I149,I149-K16,(I16-H$21+(H$21/12*7)))</f>
        <v>58086.522230000002</v>
      </c>
      <c r="K16" s="102">
        <f t="shared" si="3"/>
        <v>7913.4777700000004</v>
      </c>
      <c r="L16" s="102">
        <f t="shared" si="4"/>
        <v>66000</v>
      </c>
      <c r="M16" s="102">
        <f t="shared" si="5"/>
        <v>55182.196118499996</v>
      </c>
      <c r="N16" s="102">
        <f t="shared" si="6"/>
        <v>7517.8038815</v>
      </c>
      <c r="O16" s="102">
        <f t="shared" si="7"/>
        <v>62700</v>
      </c>
      <c r="P16" s="102">
        <f t="shared" si="8"/>
        <v>52277.870007000005</v>
      </c>
      <c r="Q16" s="102">
        <f t="shared" si="9"/>
        <v>7122.1299930000005</v>
      </c>
      <c r="R16" s="102">
        <f t="shared" si="19"/>
        <v>59400.000000000007</v>
      </c>
      <c r="S16" s="102">
        <f t="shared" si="10"/>
        <v>46469.217784000008</v>
      </c>
      <c r="T16" s="102">
        <f t="shared" si="11"/>
        <v>6330.7822160000005</v>
      </c>
      <c r="U16" s="102">
        <f t="shared" si="12"/>
        <v>52800.000000000007</v>
      </c>
      <c r="V16" s="102">
        <f t="shared" si="13"/>
        <v>40660.565560999996</v>
      </c>
      <c r="W16" s="102">
        <f t="shared" si="14"/>
        <v>5539.4344389999997</v>
      </c>
      <c r="X16" s="102">
        <f t="shared" si="15"/>
        <v>46199.999999999993</v>
      </c>
      <c r="Y16" s="102">
        <f t="shared" si="16"/>
        <v>34851.913337999998</v>
      </c>
      <c r="Z16" s="102">
        <f t="shared" si="17"/>
        <v>4748.0866619999997</v>
      </c>
      <c r="AA16" s="66">
        <f t="shared" si="18"/>
        <v>39600</v>
      </c>
      <c r="AB16" s="36"/>
      <c r="AC16" s="36"/>
      <c r="AD16" s="36"/>
      <c r="AE16" s="36"/>
      <c r="AF16" s="36"/>
      <c r="AG16" s="37"/>
      <c r="AH16" s="36"/>
      <c r="AI16" s="36"/>
    </row>
    <row r="17" spans="1:35" ht="13.5" customHeight="1">
      <c r="A17" s="285">
        <v>114</v>
      </c>
      <c r="B17" s="56">
        <v>40725</v>
      </c>
      <c r="C17" s="68">
        <f>'BENEFÍCIOS-SEM JRS E SEM CORREÇ'!C17</f>
        <v>545</v>
      </c>
      <c r="D17" s="316">
        <f>'base(indices)'!G22</f>
        <v>1.4155563</v>
      </c>
      <c r="E17" s="69">
        <f t="shared" si="0"/>
        <v>771.4781835</v>
      </c>
      <c r="F17" s="321">
        <v>0</v>
      </c>
      <c r="G17" s="70">
        <f t="shared" si="1"/>
        <v>0</v>
      </c>
      <c r="H17" s="71">
        <f t="shared" si="2"/>
        <v>771.4781835</v>
      </c>
      <c r="I17" s="300">
        <f t="shared" si="20"/>
        <v>128313.08207625995</v>
      </c>
      <c r="J17" s="122">
        <f>IF((I17-H$21+(H$21/12*6))+K17&gt;I149,I149-K17,(I17-H$21+(H$21/12*6)))</f>
        <v>58086.522230000002</v>
      </c>
      <c r="K17" s="122">
        <f t="shared" si="3"/>
        <v>7913.4777700000004</v>
      </c>
      <c r="L17" s="122">
        <f t="shared" si="4"/>
        <v>66000</v>
      </c>
      <c r="M17" s="122">
        <f t="shared" si="5"/>
        <v>55182.196118499996</v>
      </c>
      <c r="N17" s="122">
        <f t="shared" si="6"/>
        <v>7517.8038815</v>
      </c>
      <c r="O17" s="122">
        <f t="shared" si="7"/>
        <v>62700</v>
      </c>
      <c r="P17" s="104">
        <f t="shared" si="8"/>
        <v>52277.870007000005</v>
      </c>
      <c r="Q17" s="122">
        <f t="shared" si="9"/>
        <v>7122.1299930000005</v>
      </c>
      <c r="R17" s="122">
        <f t="shared" si="19"/>
        <v>59400.000000000007</v>
      </c>
      <c r="S17" s="122">
        <f t="shared" si="10"/>
        <v>46469.217784000008</v>
      </c>
      <c r="T17" s="122">
        <f t="shared" si="11"/>
        <v>6330.7822160000005</v>
      </c>
      <c r="U17" s="122">
        <f t="shared" si="12"/>
        <v>52800.000000000007</v>
      </c>
      <c r="V17" s="122">
        <f t="shared" si="13"/>
        <v>40660.565560999996</v>
      </c>
      <c r="W17" s="122">
        <f t="shared" si="14"/>
        <v>5539.4344389999997</v>
      </c>
      <c r="X17" s="122">
        <f t="shared" si="15"/>
        <v>46199.999999999993</v>
      </c>
      <c r="Y17" s="122">
        <f t="shared" si="16"/>
        <v>34851.913337999998</v>
      </c>
      <c r="Z17" s="122">
        <f t="shared" si="17"/>
        <v>4748.0866619999997</v>
      </c>
      <c r="AA17" s="52">
        <f t="shared" si="18"/>
        <v>39600</v>
      </c>
      <c r="AB17" s="18"/>
      <c r="AC17" s="18"/>
      <c r="AD17" s="18"/>
      <c r="AE17" s="18"/>
      <c r="AF17" s="18"/>
      <c r="AG17" s="19"/>
      <c r="AH17" s="18"/>
      <c r="AI17" s="18"/>
    </row>
    <row r="18" spans="1:35" s="30" customFormat="1" ht="13.5" customHeight="1">
      <c r="A18" s="285">
        <v>113</v>
      </c>
      <c r="B18" s="56">
        <v>40756</v>
      </c>
      <c r="C18" s="68">
        <f>'BENEFÍCIOS-SEM JRS E SEM CORREÇ'!C18</f>
        <v>545</v>
      </c>
      <c r="D18" s="316">
        <f>'base(indices)'!G23</f>
        <v>1.4138187200000001</v>
      </c>
      <c r="E18" s="58">
        <f t="shared" si="0"/>
        <v>770.5312024000001</v>
      </c>
      <c r="F18" s="321">
        <v>0</v>
      </c>
      <c r="G18" s="60">
        <f t="shared" si="1"/>
        <v>0</v>
      </c>
      <c r="H18" s="61">
        <f t="shared" si="2"/>
        <v>770.5312024000001</v>
      </c>
      <c r="I18" s="299">
        <f>I17-H17</f>
        <v>127541.60389275994</v>
      </c>
      <c r="J18" s="102">
        <f>IF((I18-H$21+(H$21/12*5))+K18&gt;I149,I149-K18,(I18-H$21+(H$21/12*5)))</f>
        <v>58086.522230000002</v>
      </c>
      <c r="K18" s="102">
        <f t="shared" si="3"/>
        <v>7913.4777700000004</v>
      </c>
      <c r="L18" s="102">
        <f t="shared" si="4"/>
        <v>66000</v>
      </c>
      <c r="M18" s="102">
        <f t="shared" si="5"/>
        <v>55182.196118499996</v>
      </c>
      <c r="N18" s="102">
        <f t="shared" si="6"/>
        <v>7517.8038815</v>
      </c>
      <c r="O18" s="102">
        <f t="shared" si="7"/>
        <v>62700</v>
      </c>
      <c r="P18" s="102">
        <f>J18*$P$9</f>
        <v>52277.870007000005</v>
      </c>
      <c r="Q18" s="102">
        <f t="shared" si="9"/>
        <v>7122.1299930000005</v>
      </c>
      <c r="R18" s="102">
        <f t="shared" si="19"/>
        <v>59400.000000000007</v>
      </c>
      <c r="S18" s="102">
        <f t="shared" si="10"/>
        <v>46469.217784000008</v>
      </c>
      <c r="T18" s="102">
        <f t="shared" si="11"/>
        <v>6330.7822160000005</v>
      </c>
      <c r="U18" s="102">
        <f t="shared" si="12"/>
        <v>52800.000000000007</v>
      </c>
      <c r="V18" s="102">
        <f t="shared" si="13"/>
        <v>40660.565560999996</v>
      </c>
      <c r="W18" s="102">
        <f t="shared" si="14"/>
        <v>5539.4344389999997</v>
      </c>
      <c r="X18" s="102">
        <f t="shared" si="15"/>
        <v>46199.999999999993</v>
      </c>
      <c r="Y18" s="102">
        <f t="shared" si="16"/>
        <v>34851.913337999998</v>
      </c>
      <c r="Z18" s="102">
        <f t="shared" si="17"/>
        <v>4748.0866619999997</v>
      </c>
      <c r="AA18" s="66">
        <f t="shared" si="18"/>
        <v>39600</v>
      </c>
      <c r="AB18" s="36"/>
      <c r="AC18" s="36"/>
      <c r="AD18" s="36"/>
      <c r="AE18" s="36"/>
      <c r="AF18" s="36"/>
      <c r="AG18" s="37"/>
      <c r="AH18" s="36"/>
      <c r="AI18" s="36"/>
    </row>
    <row r="19" spans="1:35" ht="13.5" customHeight="1">
      <c r="A19" s="285">
        <v>112</v>
      </c>
      <c r="B19" s="56">
        <v>40787</v>
      </c>
      <c r="C19" s="68">
        <f>'BENEFÍCIOS-SEM JRS E SEM CORREÇ'!C19</f>
        <v>545</v>
      </c>
      <c r="D19" s="316">
        <f>'base(indices)'!G24</f>
        <v>1.41088971</v>
      </c>
      <c r="E19" s="69">
        <f t="shared" si="0"/>
        <v>768.93489194999995</v>
      </c>
      <c r="F19" s="321">
        <v>0</v>
      </c>
      <c r="G19" s="70">
        <f t="shared" si="1"/>
        <v>0</v>
      </c>
      <c r="H19" s="71">
        <f t="shared" si="2"/>
        <v>768.93489194999995</v>
      </c>
      <c r="I19" s="300">
        <f t="shared" si="20"/>
        <v>126771.07269035994</v>
      </c>
      <c r="J19" s="122">
        <f>IF((I19-H$21+(H$21/12*4))+K19&gt;I149,I149-K19,(I19-H$21+(H$21/12*4)))</f>
        <v>58086.522230000002</v>
      </c>
      <c r="K19" s="122">
        <f t="shared" si="3"/>
        <v>7913.4777700000004</v>
      </c>
      <c r="L19" s="122">
        <f t="shared" si="4"/>
        <v>66000</v>
      </c>
      <c r="M19" s="122">
        <f t="shared" si="5"/>
        <v>55182.196118499996</v>
      </c>
      <c r="N19" s="122">
        <f t="shared" si="6"/>
        <v>7517.8038815</v>
      </c>
      <c r="O19" s="122">
        <f t="shared" si="7"/>
        <v>62700</v>
      </c>
      <c r="P19" s="104">
        <f t="shared" si="8"/>
        <v>52277.870007000005</v>
      </c>
      <c r="Q19" s="122">
        <f t="shared" si="9"/>
        <v>7122.1299930000005</v>
      </c>
      <c r="R19" s="122">
        <f t="shared" si="19"/>
        <v>59400.000000000007</v>
      </c>
      <c r="S19" s="122">
        <f t="shared" si="10"/>
        <v>46469.217784000008</v>
      </c>
      <c r="T19" s="122">
        <f t="shared" si="11"/>
        <v>6330.7822160000005</v>
      </c>
      <c r="U19" s="122">
        <f t="shared" si="12"/>
        <v>52800.000000000007</v>
      </c>
      <c r="V19" s="122">
        <f t="shared" si="13"/>
        <v>40660.565560999996</v>
      </c>
      <c r="W19" s="122">
        <f t="shared" si="14"/>
        <v>5539.4344389999997</v>
      </c>
      <c r="X19" s="122">
        <f t="shared" si="15"/>
        <v>46199.999999999993</v>
      </c>
      <c r="Y19" s="122">
        <f t="shared" si="16"/>
        <v>34851.913337999998</v>
      </c>
      <c r="Z19" s="122">
        <f t="shared" si="17"/>
        <v>4748.0866619999997</v>
      </c>
      <c r="AA19" s="52">
        <f t="shared" si="18"/>
        <v>39600</v>
      </c>
      <c r="AB19" s="18"/>
      <c r="AC19" s="18"/>
      <c r="AD19" s="18"/>
      <c r="AE19" s="18"/>
      <c r="AF19" s="18"/>
      <c r="AG19" s="19"/>
      <c r="AH19" s="18"/>
      <c r="AI19" s="18"/>
    </row>
    <row r="20" spans="1:35" s="30" customFormat="1" ht="13.5" customHeight="1">
      <c r="A20" s="285">
        <v>111</v>
      </c>
      <c r="B20" s="56">
        <v>40817</v>
      </c>
      <c r="C20" s="68">
        <f>'BENEFÍCIOS-SEM JRS E SEM CORREÇ'!C20</f>
        <v>545</v>
      </c>
      <c r="D20" s="316">
        <f>'base(indices)'!G25</f>
        <v>1.409476</v>
      </c>
      <c r="E20" s="58">
        <f t="shared" si="0"/>
        <v>768.16441999999995</v>
      </c>
      <c r="F20" s="321">
        <v>0</v>
      </c>
      <c r="G20" s="60">
        <f t="shared" si="1"/>
        <v>0</v>
      </c>
      <c r="H20" s="61">
        <f t="shared" si="2"/>
        <v>768.16441999999995</v>
      </c>
      <c r="I20" s="299">
        <f t="shared" si="20"/>
        <v>126002.13779840994</v>
      </c>
      <c r="J20" s="102">
        <f>IF((I20-H$21+(H$21/12*3))+K20&gt;I149,I149-K20,(I20-H$21+(H$21/12*3)))</f>
        <v>58086.522230000002</v>
      </c>
      <c r="K20" s="102">
        <f t="shared" si="3"/>
        <v>7913.4777700000004</v>
      </c>
      <c r="L20" s="102">
        <f t="shared" si="4"/>
        <v>66000</v>
      </c>
      <c r="M20" s="102">
        <f t="shared" si="5"/>
        <v>55182.196118499996</v>
      </c>
      <c r="N20" s="102">
        <f t="shared" si="6"/>
        <v>7517.8038815</v>
      </c>
      <c r="O20" s="102">
        <f t="shared" si="7"/>
        <v>62700</v>
      </c>
      <c r="P20" s="102">
        <f t="shared" si="8"/>
        <v>52277.870007000005</v>
      </c>
      <c r="Q20" s="102">
        <f t="shared" si="9"/>
        <v>7122.1299930000005</v>
      </c>
      <c r="R20" s="102">
        <f t="shared" si="19"/>
        <v>59400.000000000007</v>
      </c>
      <c r="S20" s="102">
        <f t="shared" si="10"/>
        <v>46469.217784000008</v>
      </c>
      <c r="T20" s="102">
        <f t="shared" si="11"/>
        <v>6330.7822160000005</v>
      </c>
      <c r="U20" s="102">
        <f t="shared" si="12"/>
        <v>52800.000000000007</v>
      </c>
      <c r="V20" s="102">
        <f t="shared" si="13"/>
        <v>40660.565560999996</v>
      </c>
      <c r="W20" s="102">
        <f t="shared" si="14"/>
        <v>5539.4344389999997</v>
      </c>
      <c r="X20" s="102">
        <f t="shared" si="15"/>
        <v>46199.999999999993</v>
      </c>
      <c r="Y20" s="102">
        <f t="shared" si="16"/>
        <v>34851.913337999998</v>
      </c>
      <c r="Z20" s="102">
        <f t="shared" si="17"/>
        <v>4748.0866619999997</v>
      </c>
      <c r="AA20" s="66">
        <f t="shared" si="18"/>
        <v>39600</v>
      </c>
      <c r="AB20" s="36"/>
      <c r="AC20" s="36"/>
      <c r="AD20" s="36"/>
      <c r="AE20" s="36"/>
      <c r="AF20" s="36"/>
      <c r="AG20" s="37"/>
      <c r="AH20" s="36"/>
      <c r="AI20" s="36"/>
    </row>
    <row r="21" spans="1:35" ht="13.5" customHeight="1">
      <c r="A21" s="285">
        <v>110</v>
      </c>
      <c r="B21" s="56">
        <v>40848</v>
      </c>
      <c r="C21" s="68">
        <f>'BENEFÍCIOS-SEM JRS E SEM CORREÇ'!C21</f>
        <v>545</v>
      </c>
      <c r="D21" s="316">
        <f>'base(indices)'!G26</f>
        <v>1.4086026700000001</v>
      </c>
      <c r="E21" s="69">
        <f t="shared" si="0"/>
        <v>767.68845514999998</v>
      </c>
      <c r="F21" s="321">
        <v>0</v>
      </c>
      <c r="G21" s="70">
        <f t="shared" si="1"/>
        <v>0</v>
      </c>
      <c r="H21" s="71">
        <f t="shared" si="2"/>
        <v>767.68845514999998</v>
      </c>
      <c r="I21" s="300">
        <f t="shared" si="20"/>
        <v>125233.97337840994</v>
      </c>
      <c r="J21" s="122">
        <f>IF((I21-H$21+(H$21/12*2))+K21&gt;I149,I149-K21,(I21-H$21+(H$21/12*2)))</f>
        <v>58086.522230000002</v>
      </c>
      <c r="K21" s="122">
        <f t="shared" si="3"/>
        <v>7913.4777700000004</v>
      </c>
      <c r="L21" s="122">
        <f>J21+K21</f>
        <v>66000</v>
      </c>
      <c r="M21" s="122">
        <f>J21*M$9</f>
        <v>55182.196118499996</v>
      </c>
      <c r="N21" s="122">
        <f>K21*M$9</f>
        <v>7517.8038815</v>
      </c>
      <c r="O21" s="122">
        <f>M21+N21</f>
        <v>62700</v>
      </c>
      <c r="P21" s="104">
        <f t="shared" si="8"/>
        <v>52277.870007000005</v>
      </c>
      <c r="Q21" s="122">
        <f t="shared" si="9"/>
        <v>7122.1299930000005</v>
      </c>
      <c r="R21" s="122">
        <f t="shared" si="19"/>
        <v>59400.000000000007</v>
      </c>
      <c r="S21" s="122">
        <f t="shared" si="10"/>
        <v>46469.217784000008</v>
      </c>
      <c r="T21" s="122">
        <f t="shared" si="11"/>
        <v>6330.7822160000005</v>
      </c>
      <c r="U21" s="122">
        <f t="shared" si="12"/>
        <v>52800.000000000007</v>
      </c>
      <c r="V21" s="122">
        <f t="shared" si="13"/>
        <v>40660.565560999996</v>
      </c>
      <c r="W21" s="122">
        <f t="shared" si="14"/>
        <v>5539.4344389999997</v>
      </c>
      <c r="X21" s="122">
        <f t="shared" si="15"/>
        <v>46199.999999999993</v>
      </c>
      <c r="Y21" s="122">
        <f t="shared" si="16"/>
        <v>34851.913337999998</v>
      </c>
      <c r="Z21" s="122">
        <f t="shared" si="17"/>
        <v>4748.0866619999997</v>
      </c>
      <c r="AA21" s="52">
        <f t="shared" si="18"/>
        <v>39600</v>
      </c>
      <c r="AB21" s="18"/>
      <c r="AC21" s="18"/>
      <c r="AD21" s="18"/>
      <c r="AE21" s="18"/>
      <c r="AF21" s="18"/>
      <c r="AG21" s="19"/>
      <c r="AH21" s="18"/>
      <c r="AI21" s="18"/>
    </row>
    <row r="22" spans="1:35" s="30" customFormat="1" ht="13.5" customHeight="1" thickBot="1">
      <c r="A22" s="286">
        <v>109</v>
      </c>
      <c r="B22" s="76">
        <v>40878</v>
      </c>
      <c r="C22" s="77">
        <f>'BENEFÍCIOS-SEM JRS E SEM CORREÇ'!C22</f>
        <v>1090</v>
      </c>
      <c r="D22" s="317">
        <f>'base(indices)'!G27</f>
        <v>1.4076947099999999</v>
      </c>
      <c r="E22" s="279">
        <f t="shared" si="0"/>
        <v>1534.3872339</v>
      </c>
      <c r="F22" s="322">
        <v>0</v>
      </c>
      <c r="G22" s="233">
        <f t="shared" si="1"/>
        <v>0</v>
      </c>
      <c r="H22" s="287">
        <f t="shared" si="2"/>
        <v>1534.3872339</v>
      </c>
      <c r="I22" s="301">
        <f>I21-H21</f>
        <v>124466.28492325994</v>
      </c>
      <c r="J22" s="95">
        <f>IF((I22-H$21+(H21/12*1))+K22&gt;I149,I149-K22,(I22-H$21+(H$21/12*1)))</f>
        <v>58086.522230000002</v>
      </c>
      <c r="K22" s="95">
        <f t="shared" si="3"/>
        <v>7913.4777700000004</v>
      </c>
      <c r="L22" s="95">
        <f>J22+K22</f>
        <v>66000</v>
      </c>
      <c r="M22" s="95">
        <f>J22*M$9</f>
        <v>55182.196118499996</v>
      </c>
      <c r="N22" s="95">
        <f t="shared" ref="N22:N85" si="21">K22*M$9</f>
        <v>7517.8038815</v>
      </c>
      <c r="O22" s="95">
        <f t="shared" ref="O22:O85" si="22">M22+N22</f>
        <v>62700</v>
      </c>
      <c r="P22" s="95">
        <f t="shared" si="8"/>
        <v>52277.870007000005</v>
      </c>
      <c r="Q22" s="95">
        <f t="shared" si="9"/>
        <v>7122.1299930000005</v>
      </c>
      <c r="R22" s="95">
        <f t="shared" si="19"/>
        <v>59400.000000000007</v>
      </c>
      <c r="S22" s="95">
        <f t="shared" si="10"/>
        <v>46469.217784000008</v>
      </c>
      <c r="T22" s="95">
        <f t="shared" si="11"/>
        <v>6330.7822160000005</v>
      </c>
      <c r="U22" s="95">
        <f t="shared" si="12"/>
        <v>52800.000000000007</v>
      </c>
      <c r="V22" s="95">
        <f t="shared" si="13"/>
        <v>40660.565560999996</v>
      </c>
      <c r="W22" s="95">
        <f t="shared" si="14"/>
        <v>5539.4344389999997</v>
      </c>
      <c r="X22" s="95">
        <f t="shared" si="15"/>
        <v>46199.999999999993</v>
      </c>
      <c r="Y22" s="95">
        <f t="shared" si="16"/>
        <v>34851.913337999998</v>
      </c>
      <c r="Z22" s="95">
        <f t="shared" si="17"/>
        <v>4748.0866619999997</v>
      </c>
      <c r="AA22" s="237">
        <f t="shared" si="18"/>
        <v>39600</v>
      </c>
      <c r="AB22" s="36"/>
      <c r="AC22" s="36"/>
      <c r="AD22" s="36"/>
      <c r="AE22" s="36"/>
      <c r="AF22" s="36"/>
      <c r="AG22" s="37"/>
      <c r="AH22" s="36"/>
      <c r="AI22" s="36"/>
    </row>
    <row r="23" spans="1:35" ht="13.5" customHeight="1">
      <c r="A23" s="288">
        <v>108</v>
      </c>
      <c r="B23" s="160">
        <v>40909</v>
      </c>
      <c r="C23" s="47">
        <f>'BENEFÍCIOS-SEM JRS E SEM CORREÇ'!C23</f>
        <v>622</v>
      </c>
      <c r="D23" s="306">
        <f>'base(indices)'!G28</f>
        <v>1.40637693</v>
      </c>
      <c r="E23" s="163">
        <f t="shared" si="0"/>
        <v>874.76645045999999</v>
      </c>
      <c r="F23" s="320">
        <v>0</v>
      </c>
      <c r="G23" s="87">
        <f t="shared" si="1"/>
        <v>0</v>
      </c>
      <c r="H23" s="89">
        <f t="shared" si="2"/>
        <v>874.76645045999999</v>
      </c>
      <c r="I23" s="298">
        <f t="shared" si="20"/>
        <v>122931.89768935995</v>
      </c>
      <c r="J23" s="123">
        <f>IF((I23-H$33+(H$33/12*12))+K23&gt;I149,I149-K23,(I23-H$33+(H$33/12*12)))</f>
        <v>58086.522230000002</v>
      </c>
      <c r="K23" s="123">
        <f t="shared" si="3"/>
        <v>7913.4777700000004</v>
      </c>
      <c r="L23" s="123">
        <f t="shared" ref="L23:L86" si="23">J23+K23</f>
        <v>66000</v>
      </c>
      <c r="M23" s="123">
        <f t="shared" ref="M23:M86" si="24">J23*M$9</f>
        <v>55182.196118499996</v>
      </c>
      <c r="N23" s="123">
        <f t="shared" si="21"/>
        <v>7517.8038815</v>
      </c>
      <c r="O23" s="123">
        <f t="shared" si="22"/>
        <v>62700</v>
      </c>
      <c r="P23" s="100">
        <f>J23*$P$9</f>
        <v>52277.870007000005</v>
      </c>
      <c r="Q23" s="123">
        <f t="shared" si="9"/>
        <v>7122.1299930000005</v>
      </c>
      <c r="R23" s="123">
        <f t="shared" si="19"/>
        <v>59400.000000000007</v>
      </c>
      <c r="S23" s="123">
        <f t="shared" si="10"/>
        <v>46469.217784000008</v>
      </c>
      <c r="T23" s="123">
        <f t="shared" si="11"/>
        <v>6330.7822160000005</v>
      </c>
      <c r="U23" s="123">
        <f t="shared" si="12"/>
        <v>52800.000000000007</v>
      </c>
      <c r="V23" s="123">
        <f t="shared" si="13"/>
        <v>40660.565560999996</v>
      </c>
      <c r="W23" s="123">
        <f t="shared" si="14"/>
        <v>5539.4344389999997</v>
      </c>
      <c r="X23" s="123">
        <f t="shared" si="15"/>
        <v>46199.999999999993</v>
      </c>
      <c r="Y23" s="123">
        <f t="shared" si="16"/>
        <v>34851.913337999998</v>
      </c>
      <c r="Z23" s="123">
        <f t="shared" si="17"/>
        <v>4748.0866619999997</v>
      </c>
      <c r="AA23" s="55">
        <f t="shared" si="18"/>
        <v>39600</v>
      </c>
      <c r="AB23" s="18"/>
      <c r="AC23" s="18"/>
      <c r="AD23" s="18"/>
      <c r="AE23" s="18"/>
      <c r="AF23" s="18"/>
      <c r="AG23" s="19"/>
      <c r="AH23" s="18"/>
      <c r="AI23" s="18"/>
    </row>
    <row r="24" spans="1:35" s="30" customFormat="1" ht="13.5" customHeight="1">
      <c r="A24" s="285">
        <v>107</v>
      </c>
      <c r="B24" s="56">
        <v>40940</v>
      </c>
      <c r="C24" s="68">
        <f>'BENEFÍCIOS-SEM JRS E SEM CORREÇ'!C24</f>
        <v>622</v>
      </c>
      <c r="D24" s="316">
        <f>'base(indices)'!G29</f>
        <v>1.4051628700000001</v>
      </c>
      <c r="E24" s="58">
        <f t="shared" si="0"/>
        <v>874.01130513999999</v>
      </c>
      <c r="F24" s="321">
        <v>0</v>
      </c>
      <c r="G24" s="60">
        <f t="shared" si="1"/>
        <v>0</v>
      </c>
      <c r="H24" s="61">
        <f t="shared" si="2"/>
        <v>874.01130513999999</v>
      </c>
      <c r="I24" s="299">
        <f t="shared" si="20"/>
        <v>122057.13123889995</v>
      </c>
      <c r="J24" s="102">
        <f>IF((I24-H$33+(H$33/12*11))+K24&gt;I149,I149-K24,(I24-H$33+(H$33/12*11)))</f>
        <v>58086.522230000002</v>
      </c>
      <c r="K24" s="102">
        <f t="shared" si="3"/>
        <v>7913.4777700000004</v>
      </c>
      <c r="L24" s="102">
        <f t="shared" si="23"/>
        <v>66000</v>
      </c>
      <c r="M24" s="102">
        <f t="shared" si="24"/>
        <v>55182.196118499996</v>
      </c>
      <c r="N24" s="102">
        <f t="shared" si="21"/>
        <v>7517.8038815</v>
      </c>
      <c r="O24" s="102">
        <f t="shared" si="22"/>
        <v>62700</v>
      </c>
      <c r="P24" s="102">
        <f t="shared" si="8"/>
        <v>52277.870007000005</v>
      </c>
      <c r="Q24" s="102">
        <f t="shared" si="9"/>
        <v>7122.1299930000005</v>
      </c>
      <c r="R24" s="102">
        <f t="shared" si="19"/>
        <v>59400.000000000007</v>
      </c>
      <c r="S24" s="102">
        <f t="shared" si="10"/>
        <v>46469.217784000008</v>
      </c>
      <c r="T24" s="102">
        <f t="shared" si="11"/>
        <v>6330.7822160000005</v>
      </c>
      <c r="U24" s="102">
        <f t="shared" si="12"/>
        <v>52800.000000000007</v>
      </c>
      <c r="V24" s="102">
        <f t="shared" si="13"/>
        <v>40660.565560999996</v>
      </c>
      <c r="W24" s="102">
        <f t="shared" si="14"/>
        <v>5539.4344389999997</v>
      </c>
      <c r="X24" s="102">
        <f t="shared" si="15"/>
        <v>46199.999999999993</v>
      </c>
      <c r="Y24" s="102">
        <f t="shared" si="16"/>
        <v>34851.913337999998</v>
      </c>
      <c r="Z24" s="102">
        <f t="shared" si="17"/>
        <v>4748.0866619999997</v>
      </c>
      <c r="AA24" s="66">
        <f t="shared" si="18"/>
        <v>39600</v>
      </c>
      <c r="AB24" s="36"/>
      <c r="AC24" s="36"/>
      <c r="AD24" s="36"/>
      <c r="AE24" s="36"/>
      <c r="AF24" s="36"/>
      <c r="AG24" s="37"/>
      <c r="AH24" s="36"/>
      <c r="AI24" s="36"/>
    </row>
    <row r="25" spans="1:35" ht="13.5" customHeight="1">
      <c r="A25" s="285">
        <v>106</v>
      </c>
      <c r="B25" s="56">
        <v>40969</v>
      </c>
      <c r="C25" s="68">
        <f>'BENEFÍCIOS-SEM JRS E SEM CORREÇ'!C25</f>
        <v>622</v>
      </c>
      <c r="D25" s="316">
        <f>'base(indices)'!G30</f>
        <v>1.4051628700000001</v>
      </c>
      <c r="E25" s="69">
        <f t="shared" si="0"/>
        <v>874.01130513999999</v>
      </c>
      <c r="F25" s="321">
        <v>0</v>
      </c>
      <c r="G25" s="70">
        <f t="shared" si="1"/>
        <v>0</v>
      </c>
      <c r="H25" s="71">
        <f t="shared" si="2"/>
        <v>874.01130513999999</v>
      </c>
      <c r="I25" s="300">
        <f t="shared" si="20"/>
        <v>121183.11993375995</v>
      </c>
      <c r="J25" s="122">
        <f>IF((I25-H$33+(H$33/12*10))+K25&gt;I149,I149-K25,(I25-H$33+(H$33/12*10)))</f>
        <v>58086.522230000002</v>
      </c>
      <c r="K25" s="122">
        <f t="shared" si="3"/>
        <v>7913.4777700000004</v>
      </c>
      <c r="L25" s="122">
        <f t="shared" si="23"/>
        <v>66000</v>
      </c>
      <c r="M25" s="122">
        <f t="shared" si="24"/>
        <v>55182.196118499996</v>
      </c>
      <c r="N25" s="122">
        <f t="shared" si="21"/>
        <v>7517.8038815</v>
      </c>
      <c r="O25" s="122">
        <f t="shared" si="22"/>
        <v>62700</v>
      </c>
      <c r="P25" s="104">
        <f t="shared" si="8"/>
        <v>52277.870007000005</v>
      </c>
      <c r="Q25" s="122">
        <f t="shared" si="9"/>
        <v>7122.1299930000005</v>
      </c>
      <c r="R25" s="122">
        <f t="shared" si="19"/>
        <v>59400.000000000007</v>
      </c>
      <c r="S25" s="122">
        <f t="shared" si="10"/>
        <v>46469.217784000008</v>
      </c>
      <c r="T25" s="122">
        <f t="shared" si="11"/>
        <v>6330.7822160000005</v>
      </c>
      <c r="U25" s="122">
        <f t="shared" si="12"/>
        <v>52800.000000000007</v>
      </c>
      <c r="V25" s="122">
        <f t="shared" si="13"/>
        <v>40660.565560999996</v>
      </c>
      <c r="W25" s="122">
        <f t="shared" si="14"/>
        <v>5539.4344389999997</v>
      </c>
      <c r="X25" s="122">
        <f t="shared" si="15"/>
        <v>46199.999999999993</v>
      </c>
      <c r="Y25" s="122">
        <f t="shared" si="16"/>
        <v>34851.913337999998</v>
      </c>
      <c r="Z25" s="122">
        <f t="shared" si="17"/>
        <v>4748.0866619999997</v>
      </c>
      <c r="AA25" s="52">
        <f t="shared" si="18"/>
        <v>39600</v>
      </c>
      <c r="AB25" s="18"/>
      <c r="AC25" s="18"/>
      <c r="AD25" s="18"/>
      <c r="AE25" s="18"/>
      <c r="AF25" s="18"/>
      <c r="AG25" s="19"/>
      <c r="AH25" s="18"/>
      <c r="AI25" s="18"/>
    </row>
    <row r="26" spans="1:35" s="30" customFormat="1" ht="13.5" customHeight="1">
      <c r="A26" s="285">
        <v>105</v>
      </c>
      <c r="B26" s="56">
        <v>41000</v>
      </c>
      <c r="C26" s="68">
        <f>'BENEFÍCIOS-SEM JRS E SEM CORREÇ'!C26</f>
        <v>622</v>
      </c>
      <c r="D26" s="316">
        <f>'base(indices)'!G31</f>
        <v>1.4036637599999999</v>
      </c>
      <c r="E26" s="58">
        <f t="shared" si="0"/>
        <v>873.07885871999997</v>
      </c>
      <c r="F26" s="321">
        <v>0</v>
      </c>
      <c r="G26" s="60">
        <f t="shared" si="1"/>
        <v>0</v>
      </c>
      <c r="H26" s="61">
        <f t="shared" si="2"/>
        <v>873.07885871999997</v>
      </c>
      <c r="I26" s="299">
        <f t="shared" si="20"/>
        <v>120309.10862861996</v>
      </c>
      <c r="J26" s="102">
        <f>IF((I26-H$33+(H$33/12*9))+K26&gt;I149,I149-K26,(I26-H$33+(H$33/12*9)))</f>
        <v>58086.522230000002</v>
      </c>
      <c r="K26" s="102">
        <f t="shared" si="3"/>
        <v>7913.4777700000004</v>
      </c>
      <c r="L26" s="102">
        <f t="shared" si="23"/>
        <v>66000</v>
      </c>
      <c r="M26" s="102">
        <f t="shared" si="24"/>
        <v>55182.196118499996</v>
      </c>
      <c r="N26" s="102">
        <f t="shared" si="21"/>
        <v>7517.8038815</v>
      </c>
      <c r="O26" s="102">
        <f t="shared" si="22"/>
        <v>62700</v>
      </c>
      <c r="P26" s="102">
        <f t="shared" si="8"/>
        <v>52277.870007000005</v>
      </c>
      <c r="Q26" s="102">
        <f t="shared" si="9"/>
        <v>7122.1299930000005</v>
      </c>
      <c r="R26" s="102">
        <f t="shared" si="19"/>
        <v>59400.000000000007</v>
      </c>
      <c r="S26" s="102">
        <f t="shared" si="10"/>
        <v>46469.217784000008</v>
      </c>
      <c r="T26" s="102">
        <f t="shared" si="11"/>
        <v>6330.7822160000005</v>
      </c>
      <c r="U26" s="102">
        <f t="shared" si="12"/>
        <v>52800.000000000007</v>
      </c>
      <c r="V26" s="102">
        <f t="shared" si="13"/>
        <v>40660.565560999996</v>
      </c>
      <c r="W26" s="102">
        <f t="shared" si="14"/>
        <v>5539.4344389999997</v>
      </c>
      <c r="X26" s="102">
        <f t="shared" si="15"/>
        <v>46199.999999999993</v>
      </c>
      <c r="Y26" s="102">
        <f t="shared" si="16"/>
        <v>34851.913337999998</v>
      </c>
      <c r="Z26" s="102">
        <f t="shared" si="17"/>
        <v>4748.0866619999997</v>
      </c>
      <c r="AA26" s="66">
        <f t="shared" si="18"/>
        <v>39600</v>
      </c>
      <c r="AB26" s="36"/>
      <c r="AC26" s="36"/>
      <c r="AD26" s="36"/>
      <c r="AE26" s="36"/>
      <c r="AF26" s="36"/>
      <c r="AG26" s="37"/>
      <c r="AH26" s="36"/>
      <c r="AI26" s="36"/>
    </row>
    <row r="27" spans="1:35" ht="13.5" customHeight="1">
      <c r="A27" s="285">
        <v>104</v>
      </c>
      <c r="B27" s="56">
        <v>41030</v>
      </c>
      <c r="C27" s="68">
        <f>'BENEFÍCIOS-SEM JRS E SEM CORREÇ'!C27</f>
        <v>622</v>
      </c>
      <c r="D27" s="316">
        <f>'base(indices)'!G32</f>
        <v>1.4033452</v>
      </c>
      <c r="E27" s="69">
        <f t="shared" si="0"/>
        <v>872.88071439999999</v>
      </c>
      <c r="F27" s="321">
        <v>0</v>
      </c>
      <c r="G27" s="70">
        <f t="shared" si="1"/>
        <v>0</v>
      </c>
      <c r="H27" s="71">
        <f t="shared" si="2"/>
        <v>872.88071439999999</v>
      </c>
      <c r="I27" s="300">
        <f t="shared" si="20"/>
        <v>119436.02976989996</v>
      </c>
      <c r="J27" s="122">
        <f>IF((I27-H$33+(H$33/12*8))+K27&gt;I149,I149-K27,(I27-H$33+(H$33/12*8)))</f>
        <v>58086.522230000002</v>
      </c>
      <c r="K27" s="122">
        <f t="shared" si="3"/>
        <v>7913.4777700000004</v>
      </c>
      <c r="L27" s="122">
        <f t="shared" si="23"/>
        <v>66000</v>
      </c>
      <c r="M27" s="122">
        <f t="shared" si="24"/>
        <v>55182.196118499996</v>
      </c>
      <c r="N27" s="122">
        <f t="shared" si="21"/>
        <v>7517.8038815</v>
      </c>
      <c r="O27" s="122">
        <f t="shared" si="22"/>
        <v>62700</v>
      </c>
      <c r="P27" s="104">
        <f t="shared" si="8"/>
        <v>52277.870007000005</v>
      </c>
      <c r="Q27" s="122">
        <f t="shared" si="9"/>
        <v>7122.1299930000005</v>
      </c>
      <c r="R27" s="122">
        <f t="shared" si="19"/>
        <v>59400.000000000007</v>
      </c>
      <c r="S27" s="122">
        <f t="shared" si="10"/>
        <v>46469.217784000008</v>
      </c>
      <c r="T27" s="122">
        <f t="shared" si="11"/>
        <v>6330.7822160000005</v>
      </c>
      <c r="U27" s="122">
        <f t="shared" si="12"/>
        <v>52800.000000000007</v>
      </c>
      <c r="V27" s="122">
        <f t="shared" si="13"/>
        <v>40660.565560999996</v>
      </c>
      <c r="W27" s="122">
        <f t="shared" si="14"/>
        <v>5539.4344389999997</v>
      </c>
      <c r="X27" s="122">
        <f t="shared" si="15"/>
        <v>46199.999999999993</v>
      </c>
      <c r="Y27" s="122">
        <f t="shared" si="16"/>
        <v>34851.913337999998</v>
      </c>
      <c r="Z27" s="122">
        <f t="shared" si="17"/>
        <v>4748.0866619999997</v>
      </c>
      <c r="AA27" s="52">
        <f t="shared" si="18"/>
        <v>39600</v>
      </c>
      <c r="AB27" s="18"/>
      <c r="AC27" s="18"/>
      <c r="AD27" s="18"/>
      <c r="AE27" s="18"/>
      <c r="AF27" s="18"/>
      <c r="AG27" s="19"/>
      <c r="AH27" s="18"/>
      <c r="AI27" s="18"/>
    </row>
    <row r="28" spans="1:35" s="30" customFormat="1" ht="13.5" customHeight="1">
      <c r="A28" s="285">
        <v>103</v>
      </c>
      <c r="B28" s="56">
        <v>41061</v>
      </c>
      <c r="C28" s="68">
        <f>'BENEFÍCIOS-SEM JRS E SEM CORREÇ'!C28</f>
        <v>622</v>
      </c>
      <c r="D28" s="316">
        <f>'base(indices)'!G33</f>
        <v>1.4026887400000001</v>
      </c>
      <c r="E28" s="58">
        <f t="shared" si="0"/>
        <v>872.47239628000011</v>
      </c>
      <c r="F28" s="321">
        <v>0</v>
      </c>
      <c r="G28" s="60">
        <f t="shared" si="1"/>
        <v>0</v>
      </c>
      <c r="H28" s="61">
        <f t="shared" si="2"/>
        <v>872.47239628000011</v>
      </c>
      <c r="I28" s="299">
        <f t="shared" si="20"/>
        <v>118563.14905549996</v>
      </c>
      <c r="J28" s="102">
        <f>IF((I28-H$33+(H$33/12*7))+K28&gt;I149,I149-K28,(I28-H$33+(H$33/12*7)))</f>
        <v>58086.522230000002</v>
      </c>
      <c r="K28" s="102">
        <f t="shared" si="3"/>
        <v>7913.4777700000004</v>
      </c>
      <c r="L28" s="102">
        <f t="shared" si="23"/>
        <v>66000</v>
      </c>
      <c r="M28" s="102">
        <f t="shared" si="24"/>
        <v>55182.196118499996</v>
      </c>
      <c r="N28" s="102">
        <f t="shared" si="21"/>
        <v>7517.8038815</v>
      </c>
      <c r="O28" s="102">
        <f t="shared" si="22"/>
        <v>62700</v>
      </c>
      <c r="P28" s="102">
        <f t="shared" si="8"/>
        <v>52277.870007000005</v>
      </c>
      <c r="Q28" s="102">
        <f t="shared" si="9"/>
        <v>7122.1299930000005</v>
      </c>
      <c r="R28" s="102">
        <f t="shared" si="19"/>
        <v>59400.000000000007</v>
      </c>
      <c r="S28" s="102">
        <f t="shared" si="10"/>
        <v>46469.217784000008</v>
      </c>
      <c r="T28" s="102">
        <f t="shared" si="11"/>
        <v>6330.7822160000005</v>
      </c>
      <c r="U28" s="102">
        <f t="shared" si="12"/>
        <v>52800.000000000007</v>
      </c>
      <c r="V28" s="102">
        <f t="shared" si="13"/>
        <v>40660.565560999996</v>
      </c>
      <c r="W28" s="102">
        <f t="shared" si="14"/>
        <v>5539.4344389999997</v>
      </c>
      <c r="X28" s="102">
        <f t="shared" si="15"/>
        <v>46199.999999999993</v>
      </c>
      <c r="Y28" s="102">
        <f t="shared" si="16"/>
        <v>34851.913337999998</v>
      </c>
      <c r="Z28" s="102">
        <f t="shared" si="17"/>
        <v>4748.0866619999997</v>
      </c>
      <c r="AA28" s="66">
        <f t="shared" si="18"/>
        <v>39600</v>
      </c>
      <c r="AB28" s="36"/>
      <c r="AC28" s="36"/>
      <c r="AD28" s="36"/>
      <c r="AE28" s="36"/>
      <c r="AF28" s="36"/>
      <c r="AG28" s="37"/>
      <c r="AH28" s="36"/>
      <c r="AI28" s="36"/>
    </row>
    <row r="29" spans="1:35" ht="13.5" customHeight="1">
      <c r="A29" s="285">
        <v>102</v>
      </c>
      <c r="B29" s="56">
        <v>41091</v>
      </c>
      <c r="C29" s="68">
        <f>'BENEFÍCIOS-SEM JRS E SEM CORREÇ'!C29</f>
        <v>622</v>
      </c>
      <c r="D29" s="316">
        <f>'base(indices)'!G34</f>
        <v>1.4026887400000001</v>
      </c>
      <c r="E29" s="69">
        <f>C29*D29</f>
        <v>872.47239628000011</v>
      </c>
      <c r="F29" s="321">
        <v>0</v>
      </c>
      <c r="G29" s="70">
        <f t="shared" si="1"/>
        <v>0</v>
      </c>
      <c r="H29" s="71">
        <f t="shared" si="2"/>
        <v>872.47239628000011</v>
      </c>
      <c r="I29" s="300">
        <f t="shared" si="20"/>
        <v>117690.67665921996</v>
      </c>
      <c r="J29" s="122">
        <f>IF((I29-H$33+(H$33/12*6))+K29&gt;I149,I149-K29,(I29-H$33+(H$33/12*6)))</f>
        <v>58086.522230000002</v>
      </c>
      <c r="K29" s="122">
        <f t="shared" si="3"/>
        <v>7913.4777700000004</v>
      </c>
      <c r="L29" s="122">
        <f t="shared" si="23"/>
        <v>66000</v>
      </c>
      <c r="M29" s="122">
        <f t="shared" si="24"/>
        <v>55182.196118499996</v>
      </c>
      <c r="N29" s="122">
        <f t="shared" si="21"/>
        <v>7517.8038815</v>
      </c>
      <c r="O29" s="122">
        <f t="shared" si="22"/>
        <v>62700</v>
      </c>
      <c r="P29" s="104">
        <f t="shared" si="8"/>
        <v>52277.870007000005</v>
      </c>
      <c r="Q29" s="122">
        <f t="shared" si="9"/>
        <v>7122.1299930000005</v>
      </c>
      <c r="R29" s="122">
        <f t="shared" si="19"/>
        <v>59400.000000000007</v>
      </c>
      <c r="S29" s="122">
        <f t="shared" si="10"/>
        <v>46469.217784000008</v>
      </c>
      <c r="T29" s="122">
        <f t="shared" si="11"/>
        <v>6330.7822160000005</v>
      </c>
      <c r="U29" s="122">
        <f t="shared" si="12"/>
        <v>52800.000000000007</v>
      </c>
      <c r="V29" s="122">
        <f t="shared" si="13"/>
        <v>40660.565560999996</v>
      </c>
      <c r="W29" s="122">
        <f t="shared" si="14"/>
        <v>5539.4344389999997</v>
      </c>
      <c r="X29" s="122">
        <f t="shared" si="15"/>
        <v>46199.999999999993</v>
      </c>
      <c r="Y29" s="122">
        <f t="shared" si="16"/>
        <v>34851.913337999998</v>
      </c>
      <c r="Z29" s="122">
        <f t="shared" si="17"/>
        <v>4748.0866619999997</v>
      </c>
      <c r="AA29" s="52">
        <f t="shared" si="18"/>
        <v>39600</v>
      </c>
      <c r="AB29" s="18"/>
      <c r="AC29" s="18"/>
      <c r="AD29" s="18"/>
      <c r="AE29" s="18"/>
      <c r="AF29" s="18"/>
      <c r="AG29" s="19"/>
      <c r="AH29" s="18"/>
      <c r="AI29" s="18"/>
    </row>
    <row r="30" spans="1:35" s="30" customFormat="1" ht="13.5" customHeight="1">
      <c r="A30" s="285">
        <v>101</v>
      </c>
      <c r="B30" s="56">
        <v>41122</v>
      </c>
      <c r="C30" s="68">
        <f>'BENEFÍCIOS-SEM JRS E SEM CORREÇ'!C30</f>
        <v>622</v>
      </c>
      <c r="D30" s="316">
        <f>'base(indices)'!G35</f>
        <v>1.40248678</v>
      </c>
      <c r="E30" s="58">
        <f t="shared" si="0"/>
        <v>872.34677715999999</v>
      </c>
      <c r="F30" s="321">
        <v>0</v>
      </c>
      <c r="G30" s="60">
        <f t="shared" si="1"/>
        <v>0</v>
      </c>
      <c r="H30" s="61">
        <f t="shared" si="2"/>
        <v>872.34677715999999</v>
      </c>
      <c r="I30" s="299">
        <f t="shared" si="20"/>
        <v>116818.20426293995</v>
      </c>
      <c r="J30" s="102">
        <f>IF((I30-H$33+(H$33/12*5))+K30&gt;I149,I149-K30,(I30-H$33+(H$33/12*5)))</f>
        <v>58086.522230000002</v>
      </c>
      <c r="K30" s="102">
        <f t="shared" si="3"/>
        <v>7913.4777700000004</v>
      </c>
      <c r="L30" s="102">
        <f t="shared" si="23"/>
        <v>66000</v>
      </c>
      <c r="M30" s="102">
        <f t="shared" si="24"/>
        <v>55182.196118499996</v>
      </c>
      <c r="N30" s="102">
        <f t="shared" si="21"/>
        <v>7517.8038815</v>
      </c>
      <c r="O30" s="102">
        <f t="shared" si="22"/>
        <v>62700</v>
      </c>
      <c r="P30" s="102">
        <f>J30*$P$9</f>
        <v>52277.870007000005</v>
      </c>
      <c r="Q30" s="102">
        <f t="shared" si="9"/>
        <v>7122.1299930000005</v>
      </c>
      <c r="R30" s="102">
        <f t="shared" si="19"/>
        <v>59400.000000000007</v>
      </c>
      <c r="S30" s="102">
        <f t="shared" si="10"/>
        <v>46469.217784000008</v>
      </c>
      <c r="T30" s="102">
        <f t="shared" si="11"/>
        <v>6330.7822160000005</v>
      </c>
      <c r="U30" s="102">
        <f t="shared" si="12"/>
        <v>52800.000000000007</v>
      </c>
      <c r="V30" s="102">
        <f t="shared" si="13"/>
        <v>40660.565560999996</v>
      </c>
      <c r="W30" s="102">
        <f t="shared" si="14"/>
        <v>5539.4344389999997</v>
      </c>
      <c r="X30" s="102">
        <f t="shared" si="15"/>
        <v>46199.999999999993</v>
      </c>
      <c r="Y30" s="102">
        <f t="shared" si="16"/>
        <v>34851.913337999998</v>
      </c>
      <c r="Z30" s="102">
        <f t="shared" si="17"/>
        <v>4748.0866619999997</v>
      </c>
      <c r="AA30" s="66">
        <f t="shared" si="18"/>
        <v>39600</v>
      </c>
      <c r="AB30" s="36"/>
      <c r="AC30" s="36"/>
      <c r="AD30" s="36"/>
      <c r="AE30" s="36"/>
      <c r="AF30" s="36"/>
      <c r="AG30" s="37"/>
      <c r="AH30" s="36"/>
      <c r="AI30" s="36"/>
    </row>
    <row r="31" spans="1:35" ht="13.5" customHeight="1">
      <c r="A31" s="285">
        <v>100</v>
      </c>
      <c r="B31" s="56">
        <v>41153</v>
      </c>
      <c r="C31" s="68">
        <f>'BENEFÍCIOS-SEM JRS E SEM CORREÇ'!C31</f>
        <v>622</v>
      </c>
      <c r="D31" s="316">
        <f>'base(indices)'!G36</f>
        <v>1.4023143</v>
      </c>
      <c r="E31" s="69">
        <f t="shared" si="0"/>
        <v>872.23949460000006</v>
      </c>
      <c r="F31" s="321">
        <v>0</v>
      </c>
      <c r="G31" s="70">
        <f t="shared" si="1"/>
        <v>0</v>
      </c>
      <c r="H31" s="71">
        <f t="shared" si="2"/>
        <v>872.23949460000006</v>
      </c>
      <c r="I31" s="300">
        <f t="shared" si="20"/>
        <v>115945.85748577995</v>
      </c>
      <c r="J31" s="122">
        <f>IF((I31-H$33+(H$33/12*4))+K31&gt;I149,I149-K31,(I31-H$33+(H$33/12*4)))</f>
        <v>58086.522230000002</v>
      </c>
      <c r="K31" s="122">
        <f t="shared" si="3"/>
        <v>7913.4777700000004</v>
      </c>
      <c r="L31" s="122">
        <f t="shared" si="23"/>
        <v>66000</v>
      </c>
      <c r="M31" s="122">
        <f t="shared" si="24"/>
        <v>55182.196118499996</v>
      </c>
      <c r="N31" s="122">
        <f t="shared" si="21"/>
        <v>7517.8038815</v>
      </c>
      <c r="O31" s="122">
        <f t="shared" si="22"/>
        <v>62700</v>
      </c>
      <c r="P31" s="104">
        <f>J31*$P$9</f>
        <v>52277.870007000005</v>
      </c>
      <c r="Q31" s="122">
        <f t="shared" si="9"/>
        <v>7122.1299930000005</v>
      </c>
      <c r="R31" s="122">
        <f t="shared" si="19"/>
        <v>59400.000000000007</v>
      </c>
      <c r="S31" s="122">
        <f t="shared" si="10"/>
        <v>46469.217784000008</v>
      </c>
      <c r="T31" s="122">
        <f t="shared" si="11"/>
        <v>6330.7822160000005</v>
      </c>
      <c r="U31" s="122">
        <f t="shared" si="12"/>
        <v>52800.000000000007</v>
      </c>
      <c r="V31" s="122">
        <f t="shared" si="13"/>
        <v>40660.565560999996</v>
      </c>
      <c r="W31" s="122">
        <f t="shared" si="14"/>
        <v>5539.4344389999997</v>
      </c>
      <c r="X31" s="122">
        <f t="shared" si="15"/>
        <v>46199.999999999993</v>
      </c>
      <c r="Y31" s="122">
        <f t="shared" si="16"/>
        <v>34851.913337999998</v>
      </c>
      <c r="Z31" s="122">
        <f t="shared" si="17"/>
        <v>4748.0866619999997</v>
      </c>
      <c r="AA31" s="52">
        <f t="shared" si="18"/>
        <v>39600</v>
      </c>
      <c r="AB31" s="18"/>
      <c r="AC31" s="18"/>
      <c r="AD31" s="18"/>
      <c r="AE31" s="18"/>
      <c r="AF31" s="18"/>
      <c r="AG31" s="19"/>
      <c r="AH31" s="18"/>
      <c r="AI31" s="18"/>
    </row>
    <row r="32" spans="1:35" s="30" customFormat="1" ht="13.5" customHeight="1">
      <c r="A32" s="285">
        <v>99</v>
      </c>
      <c r="B32" s="56">
        <v>41183</v>
      </c>
      <c r="C32" s="68">
        <f>'BENEFÍCIOS-SEM JRS E SEM CORREÇ'!C32</f>
        <v>622</v>
      </c>
      <c r="D32" s="316">
        <f>'base(indices)'!G37</f>
        <v>1.4023143</v>
      </c>
      <c r="E32" s="58">
        <f t="shared" si="0"/>
        <v>872.23949460000006</v>
      </c>
      <c r="F32" s="321">
        <v>0</v>
      </c>
      <c r="G32" s="60">
        <f t="shared" si="1"/>
        <v>0</v>
      </c>
      <c r="H32" s="61">
        <f t="shared" si="2"/>
        <v>872.23949460000006</v>
      </c>
      <c r="I32" s="299">
        <f t="shared" si="20"/>
        <v>115073.61799117996</v>
      </c>
      <c r="J32" s="102">
        <f>IF((I32-H$33+(H$33/12*3))+K32&gt;I149,I149-K32,(I32-H$33+(H$33/12*3)))</f>
        <v>58086.522230000002</v>
      </c>
      <c r="K32" s="102">
        <f t="shared" si="3"/>
        <v>7913.4777700000004</v>
      </c>
      <c r="L32" s="102">
        <f t="shared" si="23"/>
        <v>66000</v>
      </c>
      <c r="M32" s="102">
        <f t="shared" si="24"/>
        <v>55182.196118499996</v>
      </c>
      <c r="N32" s="102">
        <f t="shared" si="21"/>
        <v>7517.8038815</v>
      </c>
      <c r="O32" s="102">
        <f t="shared" si="22"/>
        <v>62700</v>
      </c>
      <c r="P32" s="102">
        <f t="shared" ref="P32:P49" si="25">J32*$P$9</f>
        <v>52277.870007000005</v>
      </c>
      <c r="Q32" s="102">
        <f t="shared" si="9"/>
        <v>7122.1299930000005</v>
      </c>
      <c r="R32" s="102">
        <f t="shared" si="19"/>
        <v>59400.000000000007</v>
      </c>
      <c r="S32" s="102">
        <f t="shared" si="10"/>
        <v>46469.217784000008</v>
      </c>
      <c r="T32" s="102">
        <f t="shared" si="11"/>
        <v>6330.7822160000005</v>
      </c>
      <c r="U32" s="102">
        <f t="shared" si="12"/>
        <v>52800.000000000007</v>
      </c>
      <c r="V32" s="102">
        <f t="shared" si="13"/>
        <v>40660.565560999996</v>
      </c>
      <c r="W32" s="102">
        <f t="shared" si="14"/>
        <v>5539.4344389999997</v>
      </c>
      <c r="X32" s="102">
        <f t="shared" si="15"/>
        <v>46199.999999999993</v>
      </c>
      <c r="Y32" s="102">
        <f t="shared" si="16"/>
        <v>34851.913337999998</v>
      </c>
      <c r="Z32" s="102">
        <f t="shared" si="17"/>
        <v>4748.0866619999997</v>
      </c>
      <c r="AA32" s="66">
        <f t="shared" si="18"/>
        <v>39600</v>
      </c>
      <c r="AB32" s="36"/>
      <c r="AC32" s="36"/>
      <c r="AD32" s="36"/>
      <c r="AE32" s="36"/>
      <c r="AF32" s="36"/>
      <c r="AG32" s="37"/>
      <c r="AH32" s="36"/>
      <c r="AI32" s="36"/>
    </row>
    <row r="33" spans="1:35" ht="13.5" customHeight="1">
      <c r="A33" s="285">
        <v>98</v>
      </c>
      <c r="B33" s="56">
        <v>41214</v>
      </c>
      <c r="C33" s="68">
        <f>'BENEFÍCIOS-SEM JRS E SEM CORREÇ'!C33</f>
        <v>622</v>
      </c>
      <c r="D33" s="316">
        <f>'base(indices)'!G38</f>
        <v>1.4023143</v>
      </c>
      <c r="E33" s="69">
        <f t="shared" si="0"/>
        <v>872.23949460000006</v>
      </c>
      <c r="F33" s="321">
        <v>0</v>
      </c>
      <c r="G33" s="70">
        <f t="shared" si="1"/>
        <v>0</v>
      </c>
      <c r="H33" s="71">
        <f t="shared" si="2"/>
        <v>872.23949460000006</v>
      </c>
      <c r="I33" s="300">
        <f t="shared" si="20"/>
        <v>114201.37849657996</v>
      </c>
      <c r="J33" s="122">
        <f>IF((I33-H$33+(H$33/12*2))+K33&gt;I149,I149-K33,(I33-H$33+(H$33/12*2)))</f>
        <v>58086.522230000002</v>
      </c>
      <c r="K33" s="122">
        <f t="shared" si="3"/>
        <v>7913.4777700000004</v>
      </c>
      <c r="L33" s="122">
        <f t="shared" si="23"/>
        <v>66000</v>
      </c>
      <c r="M33" s="122">
        <f t="shared" si="24"/>
        <v>55182.196118499996</v>
      </c>
      <c r="N33" s="122">
        <f t="shared" si="21"/>
        <v>7517.8038815</v>
      </c>
      <c r="O33" s="122">
        <f t="shared" si="22"/>
        <v>62700</v>
      </c>
      <c r="P33" s="104">
        <f t="shared" si="25"/>
        <v>52277.870007000005</v>
      </c>
      <c r="Q33" s="122">
        <f t="shared" si="9"/>
        <v>7122.1299930000005</v>
      </c>
      <c r="R33" s="122">
        <f t="shared" si="19"/>
        <v>59400.000000000007</v>
      </c>
      <c r="S33" s="122">
        <f t="shared" si="10"/>
        <v>46469.217784000008</v>
      </c>
      <c r="T33" s="122">
        <f t="shared" si="11"/>
        <v>6330.7822160000005</v>
      </c>
      <c r="U33" s="122">
        <f t="shared" si="12"/>
        <v>52800.000000000007</v>
      </c>
      <c r="V33" s="122">
        <f t="shared" si="13"/>
        <v>40660.565560999996</v>
      </c>
      <c r="W33" s="122">
        <f t="shared" si="14"/>
        <v>5539.4344389999997</v>
      </c>
      <c r="X33" s="122">
        <f t="shared" si="15"/>
        <v>46199.999999999993</v>
      </c>
      <c r="Y33" s="122">
        <f t="shared" si="16"/>
        <v>34851.913337999998</v>
      </c>
      <c r="Z33" s="122">
        <f t="shared" si="17"/>
        <v>4748.0866619999997</v>
      </c>
      <c r="AA33" s="52">
        <f t="shared" si="18"/>
        <v>39600</v>
      </c>
      <c r="AB33" s="18"/>
      <c r="AC33" s="18"/>
      <c r="AD33" s="18"/>
      <c r="AE33" s="18"/>
      <c r="AF33" s="18"/>
      <c r="AG33" s="19"/>
      <c r="AH33" s="18"/>
      <c r="AI33" s="18"/>
    </row>
    <row r="34" spans="1:35" s="30" customFormat="1" ht="13.5" customHeight="1" thickBot="1">
      <c r="A34" s="286">
        <v>97</v>
      </c>
      <c r="B34" s="76">
        <v>41244</v>
      </c>
      <c r="C34" s="77">
        <f>'BENEFÍCIOS-SEM JRS E SEM CORREÇ'!C34</f>
        <v>1244</v>
      </c>
      <c r="D34" s="317">
        <f>'base(indices)'!G39</f>
        <v>1.4023143</v>
      </c>
      <c r="E34" s="279">
        <f t="shared" si="0"/>
        <v>1744.4789892000001</v>
      </c>
      <c r="F34" s="322">
        <v>0</v>
      </c>
      <c r="G34" s="233">
        <f t="shared" si="1"/>
        <v>0</v>
      </c>
      <c r="H34" s="287">
        <f t="shared" si="2"/>
        <v>1744.4789892000001</v>
      </c>
      <c r="I34" s="301">
        <f t="shared" si="20"/>
        <v>113329.13900197996</v>
      </c>
      <c r="J34" s="95">
        <f>IF((I34-H$33+(H$33/12*1))+K34&gt;I149,I149-K34,(I34-H$33+(H$33/12*1)))</f>
        <v>58086.522230000002</v>
      </c>
      <c r="K34" s="95">
        <f t="shared" si="3"/>
        <v>7913.4777700000004</v>
      </c>
      <c r="L34" s="95">
        <f t="shared" si="23"/>
        <v>66000</v>
      </c>
      <c r="M34" s="95">
        <f t="shared" si="24"/>
        <v>55182.196118499996</v>
      </c>
      <c r="N34" s="95">
        <f t="shared" si="21"/>
        <v>7517.8038815</v>
      </c>
      <c r="O34" s="95">
        <f t="shared" si="22"/>
        <v>62700</v>
      </c>
      <c r="P34" s="95">
        <f t="shared" si="25"/>
        <v>52277.870007000005</v>
      </c>
      <c r="Q34" s="95">
        <f t="shared" si="9"/>
        <v>7122.1299930000005</v>
      </c>
      <c r="R34" s="95">
        <f t="shared" si="19"/>
        <v>59400.000000000007</v>
      </c>
      <c r="S34" s="95">
        <f t="shared" si="10"/>
        <v>46469.217784000008</v>
      </c>
      <c r="T34" s="95">
        <f t="shared" si="11"/>
        <v>6330.7822160000005</v>
      </c>
      <c r="U34" s="95">
        <f t="shared" si="12"/>
        <v>52800.000000000007</v>
      </c>
      <c r="V34" s="95">
        <f t="shared" si="13"/>
        <v>40660.565560999996</v>
      </c>
      <c r="W34" s="95">
        <f t="shared" si="14"/>
        <v>5539.4344389999997</v>
      </c>
      <c r="X34" s="95">
        <f t="shared" si="15"/>
        <v>46199.999999999993</v>
      </c>
      <c r="Y34" s="95">
        <f t="shared" si="16"/>
        <v>34851.913337999998</v>
      </c>
      <c r="Z34" s="95">
        <f t="shared" si="17"/>
        <v>4748.0866619999997</v>
      </c>
      <c r="AA34" s="237">
        <f t="shared" si="18"/>
        <v>39600</v>
      </c>
      <c r="AB34" s="36"/>
      <c r="AC34" s="36"/>
      <c r="AD34" s="36"/>
      <c r="AE34" s="36"/>
      <c r="AF34" s="36"/>
      <c r="AG34" s="37"/>
      <c r="AH34" s="36"/>
      <c r="AI34" s="36"/>
    </row>
    <row r="35" spans="1:35" ht="13.5" customHeight="1">
      <c r="A35" s="288">
        <v>96</v>
      </c>
      <c r="B35" s="160">
        <v>41275</v>
      </c>
      <c r="C35" s="47">
        <f>'BENEFÍCIOS-SEM JRS E SEM CORREÇ'!C35</f>
        <v>678</v>
      </c>
      <c r="D35" s="306">
        <f>'base(indices)'!G40</f>
        <v>1.4023143</v>
      </c>
      <c r="E35" s="163">
        <f t="shared" si="0"/>
        <v>950.76909539999997</v>
      </c>
      <c r="F35" s="320">
        <v>0</v>
      </c>
      <c r="G35" s="87">
        <f t="shared" si="1"/>
        <v>0</v>
      </c>
      <c r="H35" s="89">
        <f t="shared" si="2"/>
        <v>950.76909539999997</v>
      </c>
      <c r="I35" s="298">
        <f t="shared" si="20"/>
        <v>111584.66001277996</v>
      </c>
      <c r="J35" s="123">
        <f>IF((I35-H$45+(H$45))+K35&gt;I149,I149-K35,(I35-H$45+(H$45)))</f>
        <v>58086.522230000002</v>
      </c>
      <c r="K35" s="123">
        <f t="shared" si="3"/>
        <v>7913.4777700000004</v>
      </c>
      <c r="L35" s="123">
        <f t="shared" si="23"/>
        <v>66000</v>
      </c>
      <c r="M35" s="123">
        <f t="shared" si="24"/>
        <v>55182.196118499996</v>
      </c>
      <c r="N35" s="123">
        <f t="shared" si="21"/>
        <v>7517.8038815</v>
      </c>
      <c r="O35" s="123">
        <f t="shared" si="22"/>
        <v>62700</v>
      </c>
      <c r="P35" s="100">
        <f t="shared" si="25"/>
        <v>52277.870007000005</v>
      </c>
      <c r="Q35" s="123">
        <f t="shared" si="9"/>
        <v>7122.1299930000005</v>
      </c>
      <c r="R35" s="123">
        <f t="shared" si="19"/>
        <v>59400.000000000007</v>
      </c>
      <c r="S35" s="123">
        <f t="shared" si="10"/>
        <v>46469.217784000008</v>
      </c>
      <c r="T35" s="123">
        <f t="shared" si="11"/>
        <v>6330.7822160000005</v>
      </c>
      <c r="U35" s="123">
        <f t="shared" si="12"/>
        <v>52800.000000000007</v>
      </c>
      <c r="V35" s="123">
        <f t="shared" si="13"/>
        <v>40660.565560999996</v>
      </c>
      <c r="W35" s="123">
        <f t="shared" si="14"/>
        <v>5539.4344389999997</v>
      </c>
      <c r="X35" s="123">
        <f t="shared" si="15"/>
        <v>46199.999999999993</v>
      </c>
      <c r="Y35" s="123">
        <f t="shared" si="16"/>
        <v>34851.913337999998</v>
      </c>
      <c r="Z35" s="123">
        <f t="shared" si="17"/>
        <v>4748.0866619999997</v>
      </c>
      <c r="AA35" s="55">
        <f t="shared" si="18"/>
        <v>39600</v>
      </c>
      <c r="AB35" s="18"/>
      <c r="AC35" s="18"/>
      <c r="AD35" s="18"/>
      <c r="AE35" s="18"/>
      <c r="AF35" s="18"/>
      <c r="AG35" s="19"/>
      <c r="AH35" s="18"/>
      <c r="AI35" s="18"/>
    </row>
    <row r="36" spans="1:35" s="30" customFormat="1" ht="13.5" customHeight="1">
      <c r="A36" s="285">
        <v>95</v>
      </c>
      <c r="B36" s="56">
        <v>41306</v>
      </c>
      <c r="C36" s="68">
        <f>'BENEFÍCIOS-SEM JRS E SEM CORREÇ'!C36</f>
        <v>678</v>
      </c>
      <c r="D36" s="316">
        <f>'base(indices)'!G41</f>
        <v>1.4023143</v>
      </c>
      <c r="E36" s="58">
        <f t="shared" si="0"/>
        <v>950.76909539999997</v>
      </c>
      <c r="F36" s="323">
        <v>0</v>
      </c>
      <c r="G36" s="60">
        <f t="shared" si="1"/>
        <v>0</v>
      </c>
      <c r="H36" s="61">
        <f t="shared" si="2"/>
        <v>950.76909539999997</v>
      </c>
      <c r="I36" s="299">
        <f t="shared" si="20"/>
        <v>110633.89091737996</v>
      </c>
      <c r="J36" s="102">
        <f>IF((I36-H$45+(H$45/12*11))+K36&gt;I149,I149-K36,(I36-H$45+(H$45/12*11)))</f>
        <v>58086.522230000002</v>
      </c>
      <c r="K36" s="102">
        <f t="shared" si="3"/>
        <v>7913.4777700000004</v>
      </c>
      <c r="L36" s="102">
        <f t="shared" si="23"/>
        <v>66000</v>
      </c>
      <c r="M36" s="102">
        <f t="shared" si="24"/>
        <v>55182.196118499996</v>
      </c>
      <c r="N36" s="102">
        <f t="shared" si="21"/>
        <v>7517.8038815</v>
      </c>
      <c r="O36" s="102">
        <f t="shared" si="22"/>
        <v>62700</v>
      </c>
      <c r="P36" s="102">
        <f t="shared" si="25"/>
        <v>52277.870007000005</v>
      </c>
      <c r="Q36" s="102">
        <f t="shared" si="9"/>
        <v>7122.1299930000005</v>
      </c>
      <c r="R36" s="102">
        <f t="shared" si="19"/>
        <v>59400.000000000007</v>
      </c>
      <c r="S36" s="102">
        <f t="shared" si="10"/>
        <v>46469.217784000008</v>
      </c>
      <c r="T36" s="102">
        <f t="shared" si="11"/>
        <v>6330.7822160000005</v>
      </c>
      <c r="U36" s="102">
        <f t="shared" si="12"/>
        <v>52800.000000000007</v>
      </c>
      <c r="V36" s="102">
        <f t="shared" si="13"/>
        <v>40660.565560999996</v>
      </c>
      <c r="W36" s="102">
        <f t="shared" si="14"/>
        <v>5539.4344389999997</v>
      </c>
      <c r="X36" s="102">
        <f t="shared" si="15"/>
        <v>46199.999999999993</v>
      </c>
      <c r="Y36" s="102">
        <f t="shared" si="16"/>
        <v>34851.913337999998</v>
      </c>
      <c r="Z36" s="102">
        <f t="shared" si="17"/>
        <v>4748.0866619999997</v>
      </c>
      <c r="AA36" s="66">
        <f t="shared" si="18"/>
        <v>39600</v>
      </c>
      <c r="AB36" s="36"/>
      <c r="AC36" s="36"/>
      <c r="AD36" s="36"/>
      <c r="AE36" s="36"/>
      <c r="AF36" s="36"/>
      <c r="AG36" s="37"/>
      <c r="AH36" s="36"/>
      <c r="AI36" s="36"/>
    </row>
    <row r="37" spans="1:35" ht="13.5" customHeight="1">
      <c r="A37" s="285">
        <v>94</v>
      </c>
      <c r="B37" s="46">
        <v>41334</v>
      </c>
      <c r="C37" s="68">
        <f>'BENEFÍCIOS-SEM JRS E SEM CORREÇ'!C37</f>
        <v>678</v>
      </c>
      <c r="D37" s="316">
        <f>'base(indices)'!G42</f>
        <v>1.4023143</v>
      </c>
      <c r="E37" s="69">
        <f t="shared" si="0"/>
        <v>950.76909539999997</v>
      </c>
      <c r="F37" s="321">
        <v>0</v>
      </c>
      <c r="G37" s="70">
        <f t="shared" si="1"/>
        <v>0</v>
      </c>
      <c r="H37" s="71">
        <f t="shared" si="2"/>
        <v>950.76909539999997</v>
      </c>
      <c r="I37" s="300">
        <f t="shared" si="20"/>
        <v>109683.12182197996</v>
      </c>
      <c r="J37" s="122">
        <f>IF((I37-H$45+(H$45/12*10))+K37&gt;I149,I149-K37,(I37-H$45+(H$45/12*10)))</f>
        <v>58086.522230000002</v>
      </c>
      <c r="K37" s="122">
        <f t="shared" si="3"/>
        <v>7913.4777700000004</v>
      </c>
      <c r="L37" s="104">
        <f t="shared" si="23"/>
        <v>66000</v>
      </c>
      <c r="M37" s="122">
        <f t="shared" si="24"/>
        <v>55182.196118499996</v>
      </c>
      <c r="N37" s="122">
        <f t="shared" si="21"/>
        <v>7517.8038815</v>
      </c>
      <c r="O37" s="122">
        <f t="shared" si="22"/>
        <v>62700</v>
      </c>
      <c r="P37" s="104">
        <f t="shared" si="25"/>
        <v>52277.870007000005</v>
      </c>
      <c r="Q37" s="122">
        <f t="shared" si="9"/>
        <v>7122.1299930000005</v>
      </c>
      <c r="R37" s="122">
        <f>P37+Q37</f>
        <v>59400.000000000007</v>
      </c>
      <c r="S37" s="122">
        <f t="shared" si="10"/>
        <v>46469.217784000008</v>
      </c>
      <c r="T37" s="122">
        <f t="shared" si="11"/>
        <v>6330.7822160000005</v>
      </c>
      <c r="U37" s="122">
        <f t="shared" si="12"/>
        <v>52800.000000000007</v>
      </c>
      <c r="V37" s="122">
        <f t="shared" si="13"/>
        <v>40660.565560999996</v>
      </c>
      <c r="W37" s="122">
        <f t="shared" si="14"/>
        <v>5539.4344389999997</v>
      </c>
      <c r="X37" s="122">
        <f t="shared" si="15"/>
        <v>46199.999999999993</v>
      </c>
      <c r="Y37" s="122">
        <f t="shared" si="16"/>
        <v>34851.913337999998</v>
      </c>
      <c r="Z37" s="122">
        <f t="shared" si="17"/>
        <v>4748.0866619999997</v>
      </c>
      <c r="AA37" s="52">
        <f t="shared" si="18"/>
        <v>39600</v>
      </c>
      <c r="AB37" s="18"/>
      <c r="AC37" s="18"/>
      <c r="AD37" s="18"/>
      <c r="AE37" s="18"/>
      <c r="AF37" s="18"/>
      <c r="AG37" s="19"/>
      <c r="AH37" s="18"/>
      <c r="AI37" s="18"/>
    </row>
    <row r="38" spans="1:35" s="30" customFormat="1" ht="13.5" customHeight="1">
      <c r="A38" s="285">
        <v>93</v>
      </c>
      <c r="B38" s="56">
        <v>41365</v>
      </c>
      <c r="C38" s="68">
        <f>'BENEFÍCIOS-SEM JRS E SEM CORREÇ'!C38</f>
        <v>678</v>
      </c>
      <c r="D38" s="316">
        <f>'base(indices)'!G43</f>
        <v>1.4023143</v>
      </c>
      <c r="E38" s="58">
        <f t="shared" si="0"/>
        <v>950.76909539999997</v>
      </c>
      <c r="F38" s="321">
        <v>0</v>
      </c>
      <c r="G38" s="60">
        <f t="shared" si="1"/>
        <v>0</v>
      </c>
      <c r="H38" s="61">
        <f t="shared" si="2"/>
        <v>950.76909539999997</v>
      </c>
      <c r="I38" s="299">
        <f t="shared" si="20"/>
        <v>108732.35272657996</v>
      </c>
      <c r="J38" s="102">
        <f>IF((I38-H$45+(H$45/12*9))+K38&gt;I149,I149-K38,(I38-H$45+(H$45/12*9)))</f>
        <v>58086.522230000002</v>
      </c>
      <c r="K38" s="102">
        <f t="shared" si="3"/>
        <v>7913.4777700000004</v>
      </c>
      <c r="L38" s="103">
        <f t="shared" si="23"/>
        <v>66000</v>
      </c>
      <c r="M38" s="102">
        <f t="shared" si="24"/>
        <v>55182.196118499996</v>
      </c>
      <c r="N38" s="102">
        <f t="shared" si="21"/>
        <v>7517.8038815</v>
      </c>
      <c r="O38" s="102">
        <f t="shared" si="22"/>
        <v>62700</v>
      </c>
      <c r="P38" s="102">
        <f>J38*$P$9</f>
        <v>52277.870007000005</v>
      </c>
      <c r="Q38" s="102">
        <f t="shared" si="9"/>
        <v>7122.1299930000005</v>
      </c>
      <c r="R38" s="102">
        <f t="shared" ref="R38:R53" si="26">P38+Q38</f>
        <v>59400.000000000007</v>
      </c>
      <c r="S38" s="102">
        <f t="shared" si="10"/>
        <v>46469.217784000008</v>
      </c>
      <c r="T38" s="102">
        <f t="shared" si="11"/>
        <v>6330.7822160000005</v>
      </c>
      <c r="U38" s="102">
        <f t="shared" si="12"/>
        <v>52800.000000000007</v>
      </c>
      <c r="V38" s="102">
        <f t="shared" si="13"/>
        <v>40660.565560999996</v>
      </c>
      <c r="W38" s="102">
        <f t="shared" si="14"/>
        <v>5539.4344389999997</v>
      </c>
      <c r="X38" s="102">
        <f t="shared" si="15"/>
        <v>46199.999999999993</v>
      </c>
      <c r="Y38" s="102">
        <f t="shared" si="16"/>
        <v>34851.913337999998</v>
      </c>
      <c r="Z38" s="102">
        <f t="shared" si="17"/>
        <v>4748.0866619999997</v>
      </c>
      <c r="AA38" s="66">
        <f t="shared" si="18"/>
        <v>39600</v>
      </c>
      <c r="AB38" s="36"/>
      <c r="AC38" s="36"/>
      <c r="AD38" s="36"/>
      <c r="AE38" s="36"/>
      <c r="AF38" s="36"/>
      <c r="AG38" s="37"/>
      <c r="AH38" s="36"/>
      <c r="AI38" s="36"/>
    </row>
    <row r="39" spans="1:35" ht="13.5" customHeight="1">
      <c r="A39" s="285">
        <v>92</v>
      </c>
      <c r="B39" s="46">
        <v>41395</v>
      </c>
      <c r="C39" s="68">
        <f>'BENEFÍCIOS-SEM JRS E SEM CORREÇ'!C39</f>
        <v>678</v>
      </c>
      <c r="D39" s="316">
        <f>'base(indices)'!G44</f>
        <v>1.4023143</v>
      </c>
      <c r="E39" s="69">
        <f t="shared" si="0"/>
        <v>950.76909539999997</v>
      </c>
      <c r="F39" s="321">
        <v>0</v>
      </c>
      <c r="G39" s="70">
        <f t="shared" si="1"/>
        <v>0</v>
      </c>
      <c r="H39" s="71">
        <f t="shared" si="2"/>
        <v>950.76909539999997</v>
      </c>
      <c r="I39" s="300">
        <f t="shared" si="20"/>
        <v>107781.58363117996</v>
      </c>
      <c r="J39" s="122">
        <f>IF((I39-H$45+(H$45/12*8))+K39&gt;I149,I149-K39,(I39-H$45+(H$45/12*8)))</f>
        <v>58086.522230000002</v>
      </c>
      <c r="K39" s="122">
        <f t="shared" si="3"/>
        <v>7913.4777700000004</v>
      </c>
      <c r="L39" s="122">
        <f t="shared" si="23"/>
        <v>66000</v>
      </c>
      <c r="M39" s="122">
        <f t="shared" si="24"/>
        <v>55182.196118499996</v>
      </c>
      <c r="N39" s="122">
        <f t="shared" si="21"/>
        <v>7517.8038815</v>
      </c>
      <c r="O39" s="122">
        <f t="shared" si="22"/>
        <v>62700</v>
      </c>
      <c r="P39" s="104">
        <f t="shared" si="25"/>
        <v>52277.870007000005</v>
      </c>
      <c r="Q39" s="122">
        <f t="shared" si="9"/>
        <v>7122.1299930000005</v>
      </c>
      <c r="R39" s="122">
        <f t="shared" si="26"/>
        <v>59400.000000000007</v>
      </c>
      <c r="S39" s="122">
        <f t="shared" si="10"/>
        <v>46469.217784000008</v>
      </c>
      <c r="T39" s="122">
        <f t="shared" si="11"/>
        <v>6330.7822160000005</v>
      </c>
      <c r="U39" s="122">
        <f t="shared" si="12"/>
        <v>52800.000000000007</v>
      </c>
      <c r="V39" s="122">
        <f t="shared" si="13"/>
        <v>40660.565560999996</v>
      </c>
      <c r="W39" s="122">
        <f t="shared" si="14"/>
        <v>5539.4344389999997</v>
      </c>
      <c r="X39" s="122">
        <f t="shared" si="15"/>
        <v>46199.999999999993</v>
      </c>
      <c r="Y39" s="122">
        <f t="shared" si="16"/>
        <v>34851.913337999998</v>
      </c>
      <c r="Z39" s="122">
        <f t="shared" si="17"/>
        <v>4748.0866619999997</v>
      </c>
      <c r="AA39" s="52">
        <f t="shared" si="18"/>
        <v>39600</v>
      </c>
      <c r="AB39" s="18"/>
      <c r="AC39" s="18"/>
      <c r="AD39" s="18"/>
      <c r="AE39" s="18"/>
      <c r="AF39" s="18"/>
      <c r="AG39" s="19"/>
      <c r="AH39" s="18"/>
      <c r="AI39" s="18"/>
    </row>
    <row r="40" spans="1:35" s="30" customFormat="1" ht="13.5" customHeight="1">
      <c r="A40" s="285">
        <v>91</v>
      </c>
      <c r="B40" s="56">
        <v>41426</v>
      </c>
      <c r="C40" s="68">
        <f>'BENEFÍCIOS-SEM JRS E SEM CORREÇ'!C40</f>
        <v>678</v>
      </c>
      <c r="D40" s="316">
        <f>'base(indices)'!G45</f>
        <v>1.4023143</v>
      </c>
      <c r="E40" s="58">
        <f t="shared" si="0"/>
        <v>950.76909539999997</v>
      </c>
      <c r="F40" s="321">
        <v>0</v>
      </c>
      <c r="G40" s="60">
        <f t="shared" si="1"/>
        <v>0</v>
      </c>
      <c r="H40" s="61">
        <f t="shared" si="2"/>
        <v>950.76909539999997</v>
      </c>
      <c r="I40" s="299">
        <f t="shared" si="20"/>
        <v>106830.81453577997</v>
      </c>
      <c r="J40" s="102">
        <f>IF((I40-H$45+(H$45/12*7))+K40&gt;I149,I149-K40,(I40-H$45+(H$45/12*7)))</f>
        <v>58086.522230000002</v>
      </c>
      <c r="K40" s="102">
        <f t="shared" si="3"/>
        <v>7913.4777700000004</v>
      </c>
      <c r="L40" s="103">
        <f t="shared" si="23"/>
        <v>66000</v>
      </c>
      <c r="M40" s="102">
        <f t="shared" si="24"/>
        <v>55182.196118499996</v>
      </c>
      <c r="N40" s="102">
        <f t="shared" si="21"/>
        <v>7517.8038815</v>
      </c>
      <c r="O40" s="102">
        <f t="shared" si="22"/>
        <v>62700</v>
      </c>
      <c r="P40" s="102">
        <f t="shared" si="25"/>
        <v>52277.870007000005</v>
      </c>
      <c r="Q40" s="102">
        <f t="shared" si="9"/>
        <v>7122.1299930000005</v>
      </c>
      <c r="R40" s="102">
        <f t="shared" si="26"/>
        <v>59400.000000000007</v>
      </c>
      <c r="S40" s="102">
        <f t="shared" si="10"/>
        <v>46469.217784000008</v>
      </c>
      <c r="T40" s="102">
        <f t="shared" si="11"/>
        <v>6330.7822160000005</v>
      </c>
      <c r="U40" s="102">
        <f t="shared" si="12"/>
        <v>52800.000000000007</v>
      </c>
      <c r="V40" s="102">
        <f t="shared" si="13"/>
        <v>40660.565560999996</v>
      </c>
      <c r="W40" s="102">
        <f t="shared" si="14"/>
        <v>5539.4344389999997</v>
      </c>
      <c r="X40" s="102">
        <f t="shared" si="15"/>
        <v>46199.999999999993</v>
      </c>
      <c r="Y40" s="102">
        <f t="shared" si="16"/>
        <v>34851.913337999998</v>
      </c>
      <c r="Z40" s="102">
        <f t="shared" si="17"/>
        <v>4748.0866619999997</v>
      </c>
      <c r="AA40" s="66">
        <f t="shared" si="18"/>
        <v>39600</v>
      </c>
      <c r="AB40" s="36"/>
      <c r="AC40" s="36"/>
      <c r="AD40" s="36"/>
      <c r="AE40" s="36"/>
      <c r="AF40" s="36"/>
      <c r="AG40" s="37"/>
      <c r="AH40" s="36"/>
      <c r="AI40" s="36"/>
    </row>
    <row r="41" spans="1:35" ht="13.5" customHeight="1">
      <c r="A41" s="285">
        <v>90</v>
      </c>
      <c r="B41" s="46">
        <v>41456</v>
      </c>
      <c r="C41" s="68">
        <f>'BENEFÍCIOS-SEM JRS E SEM CORREÇ'!C41</f>
        <v>678</v>
      </c>
      <c r="D41" s="316">
        <f>'base(indices)'!G46</f>
        <v>1.4023143</v>
      </c>
      <c r="E41" s="69">
        <f t="shared" si="0"/>
        <v>950.76909539999997</v>
      </c>
      <c r="F41" s="321">
        <v>0</v>
      </c>
      <c r="G41" s="70">
        <f t="shared" si="1"/>
        <v>0</v>
      </c>
      <c r="H41" s="71">
        <f t="shared" si="2"/>
        <v>950.76909539999997</v>
      </c>
      <c r="I41" s="300">
        <f t="shared" si="20"/>
        <v>105880.04544037997</v>
      </c>
      <c r="J41" s="122">
        <f>IF((I41-H$45+(H$45/12*6))+K41&gt;I149,I149-K41,(I41-H$45+(H$45/12*6)))</f>
        <v>58086.522230000002</v>
      </c>
      <c r="K41" s="122">
        <f t="shared" si="3"/>
        <v>7913.4777700000004</v>
      </c>
      <c r="L41" s="122">
        <f t="shared" si="23"/>
        <v>66000</v>
      </c>
      <c r="M41" s="122">
        <f t="shared" si="24"/>
        <v>55182.196118499996</v>
      </c>
      <c r="N41" s="122">
        <f t="shared" si="21"/>
        <v>7517.8038815</v>
      </c>
      <c r="O41" s="122">
        <f t="shared" si="22"/>
        <v>62700</v>
      </c>
      <c r="P41" s="104">
        <f t="shared" si="25"/>
        <v>52277.870007000005</v>
      </c>
      <c r="Q41" s="122">
        <f t="shared" si="9"/>
        <v>7122.1299930000005</v>
      </c>
      <c r="R41" s="122">
        <f t="shared" si="26"/>
        <v>59400.000000000007</v>
      </c>
      <c r="S41" s="122">
        <f t="shared" si="10"/>
        <v>46469.217784000008</v>
      </c>
      <c r="T41" s="122">
        <f t="shared" si="11"/>
        <v>6330.7822160000005</v>
      </c>
      <c r="U41" s="122">
        <f t="shared" si="12"/>
        <v>52800.000000000007</v>
      </c>
      <c r="V41" s="122">
        <f t="shared" si="13"/>
        <v>40660.565560999996</v>
      </c>
      <c r="W41" s="122">
        <f t="shared" si="14"/>
        <v>5539.4344389999997</v>
      </c>
      <c r="X41" s="122">
        <f t="shared" si="15"/>
        <v>46199.999999999993</v>
      </c>
      <c r="Y41" s="122">
        <f t="shared" si="16"/>
        <v>34851.913337999998</v>
      </c>
      <c r="Z41" s="122">
        <f t="shared" si="17"/>
        <v>4748.0866619999997</v>
      </c>
      <c r="AA41" s="52">
        <f t="shared" si="18"/>
        <v>39600</v>
      </c>
      <c r="AB41" s="18"/>
      <c r="AC41" s="18"/>
      <c r="AD41" s="18"/>
      <c r="AE41" s="18"/>
      <c r="AF41" s="18"/>
      <c r="AG41" s="19"/>
      <c r="AH41" s="18"/>
      <c r="AI41" s="18"/>
    </row>
    <row r="42" spans="1:35" s="30" customFormat="1" ht="13.5" customHeight="1">
      <c r="A42" s="285">
        <v>89</v>
      </c>
      <c r="B42" s="56">
        <v>41487</v>
      </c>
      <c r="C42" s="68">
        <f>'BENEFÍCIOS-SEM JRS E SEM CORREÇ'!C42</f>
        <v>678</v>
      </c>
      <c r="D42" s="316">
        <f>'base(indices)'!G47</f>
        <v>1.40202128</v>
      </c>
      <c r="E42" s="58">
        <f t="shared" si="0"/>
        <v>950.57042783999998</v>
      </c>
      <c r="F42" s="321">
        <v>0</v>
      </c>
      <c r="G42" s="60">
        <f t="shared" si="1"/>
        <v>0</v>
      </c>
      <c r="H42" s="61">
        <f t="shared" si="2"/>
        <v>950.57042783999998</v>
      </c>
      <c r="I42" s="299">
        <f t="shared" si="20"/>
        <v>104929.27634497997</v>
      </c>
      <c r="J42" s="102">
        <f>IF((I42-H$45+(H$45/12*5))+K42&gt;I149,I149-K42,(I42-H$45+(H$45/12*5)))</f>
        <v>58086.522230000002</v>
      </c>
      <c r="K42" s="102">
        <f t="shared" si="3"/>
        <v>7913.4777700000004</v>
      </c>
      <c r="L42" s="103">
        <f t="shared" si="23"/>
        <v>66000</v>
      </c>
      <c r="M42" s="102">
        <f t="shared" si="24"/>
        <v>55182.196118499996</v>
      </c>
      <c r="N42" s="102">
        <f t="shared" si="21"/>
        <v>7517.8038815</v>
      </c>
      <c r="O42" s="102">
        <f t="shared" si="22"/>
        <v>62700</v>
      </c>
      <c r="P42" s="102">
        <f t="shared" si="25"/>
        <v>52277.870007000005</v>
      </c>
      <c r="Q42" s="102">
        <f t="shared" si="9"/>
        <v>7122.1299930000005</v>
      </c>
      <c r="R42" s="102">
        <f t="shared" si="26"/>
        <v>59400.000000000007</v>
      </c>
      <c r="S42" s="102">
        <f t="shared" si="10"/>
        <v>46469.217784000008</v>
      </c>
      <c r="T42" s="102">
        <f t="shared" si="11"/>
        <v>6330.7822160000005</v>
      </c>
      <c r="U42" s="102">
        <f t="shared" si="12"/>
        <v>52800.000000000007</v>
      </c>
      <c r="V42" s="102">
        <f t="shared" si="13"/>
        <v>40660.565560999996</v>
      </c>
      <c r="W42" s="102">
        <f t="shared" si="14"/>
        <v>5539.4344389999997</v>
      </c>
      <c r="X42" s="102">
        <f t="shared" si="15"/>
        <v>46199.999999999993</v>
      </c>
      <c r="Y42" s="102">
        <f t="shared" si="16"/>
        <v>34851.913337999998</v>
      </c>
      <c r="Z42" s="102">
        <f t="shared" si="17"/>
        <v>4748.0866619999997</v>
      </c>
      <c r="AA42" s="66">
        <f t="shared" si="18"/>
        <v>39600</v>
      </c>
      <c r="AB42" s="36"/>
      <c r="AC42" s="36"/>
      <c r="AD42" s="36"/>
      <c r="AE42" s="36"/>
      <c r="AF42" s="36"/>
      <c r="AG42" s="37"/>
      <c r="AH42" s="36"/>
      <c r="AI42" s="36"/>
    </row>
    <row r="43" spans="1:35" ht="13.5" customHeight="1">
      <c r="A43" s="285">
        <v>88</v>
      </c>
      <c r="B43" s="46">
        <v>41518</v>
      </c>
      <c r="C43" s="68">
        <f>'BENEFÍCIOS-SEM JRS E SEM CORREÇ'!C43</f>
        <v>678</v>
      </c>
      <c r="D43" s="316">
        <f>'base(indices)'!G48</f>
        <v>1.40202128</v>
      </c>
      <c r="E43" s="69">
        <f t="shared" si="0"/>
        <v>950.57042783999998</v>
      </c>
      <c r="F43" s="321">
        <v>0</v>
      </c>
      <c r="G43" s="70">
        <f t="shared" si="1"/>
        <v>0</v>
      </c>
      <c r="H43" s="71">
        <f t="shared" si="2"/>
        <v>950.57042783999998</v>
      </c>
      <c r="I43" s="300">
        <f t="shared" si="20"/>
        <v>103978.70591713997</v>
      </c>
      <c r="J43" s="122">
        <f>IF((I43-H$45+(H$45/12*4))+K43&gt;I149,I149-K43,(I43-H$45+(H$45/12*4)))</f>
        <v>58086.522230000002</v>
      </c>
      <c r="K43" s="122">
        <f t="shared" ref="K43:K74" si="27">I$148</f>
        <v>7913.4777700000004</v>
      </c>
      <c r="L43" s="122">
        <f t="shared" si="23"/>
        <v>66000</v>
      </c>
      <c r="M43" s="122">
        <f t="shared" si="24"/>
        <v>55182.196118499996</v>
      </c>
      <c r="N43" s="122">
        <f t="shared" si="21"/>
        <v>7517.8038815</v>
      </c>
      <c r="O43" s="122">
        <f t="shared" si="22"/>
        <v>62700</v>
      </c>
      <c r="P43" s="104">
        <f t="shared" si="25"/>
        <v>52277.870007000005</v>
      </c>
      <c r="Q43" s="122">
        <f t="shared" si="9"/>
        <v>7122.1299930000005</v>
      </c>
      <c r="R43" s="122">
        <f t="shared" si="26"/>
        <v>59400.000000000007</v>
      </c>
      <c r="S43" s="122">
        <f t="shared" si="10"/>
        <v>46469.217784000008</v>
      </c>
      <c r="T43" s="122">
        <f t="shared" si="11"/>
        <v>6330.7822160000005</v>
      </c>
      <c r="U43" s="122">
        <f t="shared" si="12"/>
        <v>52800.000000000007</v>
      </c>
      <c r="V43" s="122">
        <f t="shared" si="13"/>
        <v>40660.565560999996</v>
      </c>
      <c r="W43" s="122">
        <f t="shared" si="14"/>
        <v>5539.4344389999997</v>
      </c>
      <c r="X43" s="122">
        <f t="shared" si="15"/>
        <v>46199.999999999993</v>
      </c>
      <c r="Y43" s="122">
        <f t="shared" si="16"/>
        <v>34851.913337999998</v>
      </c>
      <c r="Z43" s="122">
        <f t="shared" si="17"/>
        <v>4748.0866619999997</v>
      </c>
      <c r="AA43" s="52">
        <f t="shared" si="18"/>
        <v>39600</v>
      </c>
      <c r="AB43" s="18"/>
      <c r="AC43" s="18"/>
      <c r="AD43" s="18"/>
      <c r="AE43" s="18"/>
      <c r="AF43" s="18"/>
      <c r="AG43" s="19"/>
      <c r="AH43" s="18"/>
      <c r="AI43" s="18"/>
    </row>
    <row r="44" spans="1:35" s="30" customFormat="1" ht="13.5" customHeight="1">
      <c r="A44" s="285">
        <v>87</v>
      </c>
      <c r="B44" s="56">
        <v>41548</v>
      </c>
      <c r="C44" s="68">
        <f>'BENEFÍCIOS-SEM JRS E SEM CORREÇ'!C44</f>
        <v>678</v>
      </c>
      <c r="D44" s="316">
        <f>'base(indices)'!G49</f>
        <v>1.4019105300000001</v>
      </c>
      <c r="E44" s="58">
        <f t="shared" si="0"/>
        <v>950.4953393400001</v>
      </c>
      <c r="F44" s="321">
        <v>0</v>
      </c>
      <c r="G44" s="60">
        <f t="shared" si="1"/>
        <v>0</v>
      </c>
      <c r="H44" s="61">
        <f t="shared" si="2"/>
        <v>950.4953393400001</v>
      </c>
      <c r="I44" s="299">
        <f t="shared" si="20"/>
        <v>103028.13548929998</v>
      </c>
      <c r="J44" s="102">
        <f>IF((I44-H$45+(H$45/12*3))+K44&gt;I149,I149-K44,(I44-H$45+(H$45/12*3)))</f>
        <v>58086.522230000002</v>
      </c>
      <c r="K44" s="102">
        <f t="shared" si="27"/>
        <v>7913.4777700000004</v>
      </c>
      <c r="L44" s="103">
        <f t="shared" si="23"/>
        <v>66000</v>
      </c>
      <c r="M44" s="102">
        <f t="shared" si="24"/>
        <v>55182.196118499996</v>
      </c>
      <c r="N44" s="102">
        <f t="shared" si="21"/>
        <v>7517.8038815</v>
      </c>
      <c r="O44" s="102">
        <f t="shared" si="22"/>
        <v>62700</v>
      </c>
      <c r="P44" s="102">
        <f t="shared" si="25"/>
        <v>52277.870007000005</v>
      </c>
      <c r="Q44" s="102">
        <f t="shared" si="9"/>
        <v>7122.1299930000005</v>
      </c>
      <c r="R44" s="102">
        <f t="shared" si="26"/>
        <v>59400.000000000007</v>
      </c>
      <c r="S44" s="102">
        <f t="shared" si="10"/>
        <v>46469.217784000008</v>
      </c>
      <c r="T44" s="102">
        <f t="shared" si="11"/>
        <v>6330.7822160000005</v>
      </c>
      <c r="U44" s="102">
        <f t="shared" si="12"/>
        <v>52800.000000000007</v>
      </c>
      <c r="V44" s="102">
        <f t="shared" si="13"/>
        <v>40660.565560999996</v>
      </c>
      <c r="W44" s="102">
        <f t="shared" si="14"/>
        <v>5539.4344389999997</v>
      </c>
      <c r="X44" s="102">
        <f t="shared" si="15"/>
        <v>46199.999999999993</v>
      </c>
      <c r="Y44" s="102">
        <f t="shared" si="16"/>
        <v>34851.913337999998</v>
      </c>
      <c r="Z44" s="102">
        <f t="shared" si="17"/>
        <v>4748.0866619999997</v>
      </c>
      <c r="AA44" s="66">
        <f t="shared" si="18"/>
        <v>39600</v>
      </c>
      <c r="AB44" s="36"/>
      <c r="AC44" s="36"/>
      <c r="AD44" s="36"/>
      <c r="AE44" s="36"/>
      <c r="AF44" s="36"/>
      <c r="AG44" s="37"/>
      <c r="AH44" s="36"/>
      <c r="AI44" s="36"/>
    </row>
    <row r="45" spans="1:35" ht="13.5" customHeight="1">
      <c r="A45" s="285">
        <v>86</v>
      </c>
      <c r="B45" s="46">
        <v>41579</v>
      </c>
      <c r="C45" s="68">
        <f>'BENEFÍCIOS-SEM JRS E SEM CORREÇ'!C45</f>
        <v>678</v>
      </c>
      <c r="D45" s="316">
        <f>'base(indices)'!G50</f>
        <v>1.4006219499999999</v>
      </c>
      <c r="E45" s="69">
        <f t="shared" si="0"/>
        <v>949.62168209999993</v>
      </c>
      <c r="F45" s="321">
        <v>0</v>
      </c>
      <c r="G45" s="70">
        <f t="shared" si="1"/>
        <v>0</v>
      </c>
      <c r="H45" s="71">
        <f t="shared" si="2"/>
        <v>949.62168209999993</v>
      </c>
      <c r="I45" s="300">
        <f t="shared" si="20"/>
        <v>102077.64014995997</v>
      </c>
      <c r="J45" s="122">
        <f>IF((I45-H$45+(H$45/12*2))+K45&gt;I149,I149-K45,(I45-H$45+(H$45/12*2)))</f>
        <v>58086.522230000002</v>
      </c>
      <c r="K45" s="122">
        <f t="shared" si="27"/>
        <v>7913.4777700000004</v>
      </c>
      <c r="L45" s="122">
        <f t="shared" si="23"/>
        <v>66000</v>
      </c>
      <c r="M45" s="122">
        <f t="shared" si="24"/>
        <v>55182.196118499996</v>
      </c>
      <c r="N45" s="122">
        <f t="shared" si="21"/>
        <v>7517.8038815</v>
      </c>
      <c r="O45" s="122">
        <f t="shared" si="22"/>
        <v>62700</v>
      </c>
      <c r="P45" s="104">
        <f t="shared" si="25"/>
        <v>52277.870007000005</v>
      </c>
      <c r="Q45" s="122">
        <f t="shared" si="9"/>
        <v>7122.1299930000005</v>
      </c>
      <c r="R45" s="122">
        <f t="shared" si="26"/>
        <v>59400.000000000007</v>
      </c>
      <c r="S45" s="122">
        <f t="shared" si="10"/>
        <v>46469.217784000008</v>
      </c>
      <c r="T45" s="122">
        <f t="shared" si="11"/>
        <v>6330.7822160000005</v>
      </c>
      <c r="U45" s="122">
        <f t="shared" si="12"/>
        <v>52800.000000000007</v>
      </c>
      <c r="V45" s="122">
        <f t="shared" si="13"/>
        <v>40660.565560999996</v>
      </c>
      <c r="W45" s="122">
        <f t="shared" si="14"/>
        <v>5539.4344389999997</v>
      </c>
      <c r="X45" s="122">
        <f t="shared" si="15"/>
        <v>46199.999999999993</v>
      </c>
      <c r="Y45" s="122">
        <f t="shared" si="16"/>
        <v>34851.913337999998</v>
      </c>
      <c r="Z45" s="122">
        <f t="shared" si="17"/>
        <v>4748.0866619999997</v>
      </c>
      <c r="AA45" s="52">
        <f t="shared" si="18"/>
        <v>39600</v>
      </c>
      <c r="AB45" s="18"/>
      <c r="AC45" s="18"/>
      <c r="AD45" s="18"/>
      <c r="AE45" s="18"/>
      <c r="AF45" s="18"/>
      <c r="AG45" s="19"/>
      <c r="AH45" s="18"/>
      <c r="AI45" s="18"/>
    </row>
    <row r="46" spans="1:35" s="30" customFormat="1" ht="13.5" customHeight="1" thickBot="1">
      <c r="A46" s="286">
        <v>85</v>
      </c>
      <c r="B46" s="76">
        <v>41609</v>
      </c>
      <c r="C46" s="77">
        <f>'BENEFÍCIOS-SEM JRS E SEM CORREÇ'!C46</f>
        <v>1356</v>
      </c>
      <c r="D46" s="317">
        <f>'base(indices)'!G51</f>
        <v>1.4003320800000001</v>
      </c>
      <c r="E46" s="279">
        <f>C46*D46</f>
        <v>1898.8503004800002</v>
      </c>
      <c r="F46" s="322">
        <v>0</v>
      </c>
      <c r="G46" s="233">
        <f t="shared" si="1"/>
        <v>0</v>
      </c>
      <c r="H46" s="287">
        <f t="shared" si="2"/>
        <v>1898.8503004800002</v>
      </c>
      <c r="I46" s="301">
        <f t="shared" si="20"/>
        <v>101128.01846785998</v>
      </c>
      <c r="J46" s="95">
        <f>IF((I46-H$45+(H$45/12*1))+K46&gt;I149,I149-K46,(I46-H$45+(H$45/12*1)))</f>
        <v>58086.522230000002</v>
      </c>
      <c r="K46" s="95">
        <f t="shared" si="27"/>
        <v>7913.4777700000004</v>
      </c>
      <c r="L46" s="236">
        <f t="shared" si="23"/>
        <v>66000</v>
      </c>
      <c r="M46" s="95">
        <f t="shared" si="24"/>
        <v>55182.196118499996</v>
      </c>
      <c r="N46" s="95">
        <f t="shared" si="21"/>
        <v>7517.8038815</v>
      </c>
      <c r="O46" s="95">
        <f t="shared" si="22"/>
        <v>62700</v>
      </c>
      <c r="P46" s="95">
        <f t="shared" si="25"/>
        <v>52277.870007000005</v>
      </c>
      <c r="Q46" s="95">
        <f t="shared" si="9"/>
        <v>7122.1299930000005</v>
      </c>
      <c r="R46" s="95">
        <f t="shared" si="26"/>
        <v>59400.000000000007</v>
      </c>
      <c r="S46" s="95">
        <f t="shared" si="10"/>
        <v>46469.217784000008</v>
      </c>
      <c r="T46" s="95">
        <f t="shared" si="11"/>
        <v>6330.7822160000005</v>
      </c>
      <c r="U46" s="95">
        <f t="shared" si="12"/>
        <v>52800.000000000007</v>
      </c>
      <c r="V46" s="95">
        <f t="shared" si="13"/>
        <v>40660.565560999996</v>
      </c>
      <c r="W46" s="95">
        <f t="shared" si="14"/>
        <v>5539.4344389999997</v>
      </c>
      <c r="X46" s="95">
        <f t="shared" si="15"/>
        <v>46199.999999999993</v>
      </c>
      <c r="Y46" s="95">
        <f t="shared" si="16"/>
        <v>34851.913337999998</v>
      </c>
      <c r="Z46" s="95">
        <f t="shared" si="17"/>
        <v>4748.0866619999997</v>
      </c>
      <c r="AA46" s="237">
        <f t="shared" si="18"/>
        <v>39600</v>
      </c>
      <c r="AB46" s="36"/>
      <c r="AC46" s="36"/>
      <c r="AD46" s="36"/>
      <c r="AE46" s="36"/>
      <c r="AF46" s="36"/>
      <c r="AG46" s="37"/>
      <c r="AH46" s="36"/>
      <c r="AI46" s="36"/>
    </row>
    <row r="47" spans="1:35" ht="13.5" customHeight="1">
      <c r="A47" s="288">
        <v>84</v>
      </c>
      <c r="B47" s="160">
        <v>41640</v>
      </c>
      <c r="C47" s="47">
        <f>'BENEFÍCIOS-SEM JRS E SEM CORREÇ'!C47</f>
        <v>724</v>
      </c>
      <c r="D47" s="306">
        <f>'base(indices)'!G52</f>
        <v>1.39964066</v>
      </c>
      <c r="E47" s="163">
        <f t="shared" si="0"/>
        <v>1013.33983784</v>
      </c>
      <c r="F47" s="320">
        <v>0</v>
      </c>
      <c r="G47" s="87">
        <f t="shared" si="1"/>
        <v>0</v>
      </c>
      <c r="H47" s="89">
        <f t="shared" si="2"/>
        <v>1013.33983784</v>
      </c>
      <c r="I47" s="298">
        <f t="shared" si="20"/>
        <v>99229.168167379976</v>
      </c>
      <c r="J47" s="123">
        <f>IF((I47-H$57+(H$57))+K47&gt;I149,I149-K47,(I47-H$57+(H$57)))</f>
        <v>58086.522230000002</v>
      </c>
      <c r="K47" s="123">
        <f t="shared" si="27"/>
        <v>7913.4777700000004</v>
      </c>
      <c r="L47" s="123">
        <f t="shared" si="23"/>
        <v>66000</v>
      </c>
      <c r="M47" s="123">
        <f t="shared" si="24"/>
        <v>55182.196118499996</v>
      </c>
      <c r="N47" s="123">
        <f t="shared" si="21"/>
        <v>7517.8038815</v>
      </c>
      <c r="O47" s="123">
        <f t="shared" si="22"/>
        <v>62700</v>
      </c>
      <c r="P47" s="100">
        <f t="shared" si="25"/>
        <v>52277.870007000005</v>
      </c>
      <c r="Q47" s="123">
        <f t="shared" si="9"/>
        <v>7122.1299930000005</v>
      </c>
      <c r="R47" s="123">
        <f t="shared" si="26"/>
        <v>59400.000000000007</v>
      </c>
      <c r="S47" s="123">
        <f t="shared" si="10"/>
        <v>46469.217784000008</v>
      </c>
      <c r="T47" s="123">
        <f t="shared" si="11"/>
        <v>6330.7822160000005</v>
      </c>
      <c r="U47" s="123">
        <f t="shared" si="12"/>
        <v>52800.000000000007</v>
      </c>
      <c r="V47" s="123">
        <f t="shared" si="13"/>
        <v>40660.565560999996</v>
      </c>
      <c r="W47" s="123">
        <f t="shared" si="14"/>
        <v>5539.4344389999997</v>
      </c>
      <c r="X47" s="123">
        <f t="shared" si="15"/>
        <v>46199.999999999993</v>
      </c>
      <c r="Y47" s="123">
        <f t="shared" si="16"/>
        <v>34851.913337999998</v>
      </c>
      <c r="Z47" s="123">
        <f t="shared" si="17"/>
        <v>4748.0866619999997</v>
      </c>
      <c r="AA47" s="55">
        <f t="shared" si="18"/>
        <v>39600</v>
      </c>
      <c r="AB47" s="18"/>
      <c r="AC47" s="18"/>
      <c r="AD47" s="18"/>
      <c r="AE47" s="18"/>
      <c r="AF47" s="18"/>
      <c r="AG47" s="19"/>
      <c r="AH47" s="18"/>
      <c r="AI47" s="18"/>
    </row>
    <row r="48" spans="1:35" s="30" customFormat="1" ht="13.5" customHeight="1">
      <c r="A48" s="285">
        <v>83</v>
      </c>
      <c r="B48" s="56">
        <v>41671</v>
      </c>
      <c r="C48" s="68">
        <f>'BENEFÍCIOS-SEM JRS E SEM CORREÇ'!C48</f>
        <v>724</v>
      </c>
      <c r="D48" s="316">
        <f>'base(indices)'!G53</f>
        <v>1.39806644</v>
      </c>
      <c r="E48" s="58">
        <f t="shared" si="0"/>
        <v>1012.20010256</v>
      </c>
      <c r="F48" s="321">
        <v>0</v>
      </c>
      <c r="G48" s="60">
        <f t="shared" si="1"/>
        <v>0</v>
      </c>
      <c r="H48" s="61">
        <f t="shared" si="2"/>
        <v>1012.20010256</v>
      </c>
      <c r="I48" s="299">
        <f t="shared" si="20"/>
        <v>98215.828329539974</v>
      </c>
      <c r="J48" s="102">
        <f>IF((I48-H$57+(H$57/12*11))+K48&gt;I149,I149-K48,(I48-H$57+(H$57/12*11)))</f>
        <v>58086.522230000002</v>
      </c>
      <c r="K48" s="102">
        <f t="shared" si="27"/>
        <v>7913.4777700000004</v>
      </c>
      <c r="L48" s="103">
        <f t="shared" si="23"/>
        <v>66000</v>
      </c>
      <c r="M48" s="102">
        <f t="shared" si="24"/>
        <v>55182.196118499996</v>
      </c>
      <c r="N48" s="102">
        <f t="shared" si="21"/>
        <v>7517.8038815</v>
      </c>
      <c r="O48" s="102">
        <f t="shared" si="22"/>
        <v>62700</v>
      </c>
      <c r="P48" s="102">
        <f t="shared" si="25"/>
        <v>52277.870007000005</v>
      </c>
      <c r="Q48" s="102">
        <f t="shared" si="9"/>
        <v>7122.1299930000005</v>
      </c>
      <c r="R48" s="102">
        <f t="shared" si="26"/>
        <v>59400.000000000007</v>
      </c>
      <c r="S48" s="102">
        <f t="shared" si="10"/>
        <v>46469.217784000008</v>
      </c>
      <c r="T48" s="102">
        <f t="shared" si="11"/>
        <v>6330.7822160000005</v>
      </c>
      <c r="U48" s="102">
        <f t="shared" si="12"/>
        <v>52800.000000000007</v>
      </c>
      <c r="V48" s="102">
        <f t="shared" si="13"/>
        <v>40660.565560999996</v>
      </c>
      <c r="W48" s="102">
        <f t="shared" si="14"/>
        <v>5539.4344389999997</v>
      </c>
      <c r="X48" s="102">
        <f t="shared" si="15"/>
        <v>46199.999999999993</v>
      </c>
      <c r="Y48" s="102">
        <f t="shared" si="16"/>
        <v>34851.913337999998</v>
      </c>
      <c r="Z48" s="102">
        <f t="shared" si="17"/>
        <v>4748.0866619999997</v>
      </c>
      <c r="AA48" s="66">
        <f t="shared" si="18"/>
        <v>39600</v>
      </c>
      <c r="AB48" s="36"/>
      <c r="AC48" s="36"/>
      <c r="AD48" s="36"/>
      <c r="AE48" s="36"/>
      <c r="AF48" s="36"/>
      <c r="AG48" s="37"/>
      <c r="AH48" s="36"/>
      <c r="AI48" s="36"/>
    </row>
    <row r="49" spans="1:35" ht="13.5" customHeight="1">
      <c r="A49" s="285">
        <v>82</v>
      </c>
      <c r="B49" s="46">
        <v>41699</v>
      </c>
      <c r="C49" s="68">
        <f>'BENEFÍCIOS-SEM JRS E SEM CORREÇ'!C49</f>
        <v>724</v>
      </c>
      <c r="D49" s="316">
        <f>'base(indices)'!G54</f>
        <v>1.39731608</v>
      </c>
      <c r="E49" s="69">
        <f t="shared" si="0"/>
        <v>1011.6568419199999</v>
      </c>
      <c r="F49" s="321">
        <v>0</v>
      </c>
      <c r="G49" s="70">
        <f t="shared" si="1"/>
        <v>0</v>
      </c>
      <c r="H49" s="71">
        <f t="shared" si="2"/>
        <v>1011.6568419199999</v>
      </c>
      <c r="I49" s="300">
        <f t="shared" si="20"/>
        <v>97203.62822697997</v>
      </c>
      <c r="J49" s="122">
        <f>IF((I49-H$57+(H$57/12*10))+K49&gt;I149,I149-K49,(I49-H$57+(H$57/12*10)))</f>
        <v>58086.522230000002</v>
      </c>
      <c r="K49" s="122">
        <f t="shared" si="27"/>
        <v>7913.4777700000004</v>
      </c>
      <c r="L49" s="122">
        <f t="shared" si="23"/>
        <v>66000</v>
      </c>
      <c r="M49" s="122">
        <f t="shared" si="24"/>
        <v>55182.196118499996</v>
      </c>
      <c r="N49" s="122">
        <f t="shared" si="21"/>
        <v>7517.8038815</v>
      </c>
      <c r="O49" s="122">
        <f t="shared" si="22"/>
        <v>62700</v>
      </c>
      <c r="P49" s="104">
        <f t="shared" si="25"/>
        <v>52277.870007000005</v>
      </c>
      <c r="Q49" s="122">
        <f t="shared" si="9"/>
        <v>7122.1299930000005</v>
      </c>
      <c r="R49" s="122">
        <f t="shared" si="26"/>
        <v>59400.000000000007</v>
      </c>
      <c r="S49" s="122">
        <f t="shared" si="10"/>
        <v>46469.217784000008</v>
      </c>
      <c r="T49" s="122">
        <f t="shared" si="11"/>
        <v>6330.7822160000005</v>
      </c>
      <c r="U49" s="122">
        <f t="shared" si="12"/>
        <v>52800.000000000007</v>
      </c>
      <c r="V49" s="122">
        <f t="shared" si="13"/>
        <v>40660.565560999996</v>
      </c>
      <c r="W49" s="122">
        <f t="shared" si="14"/>
        <v>5539.4344389999997</v>
      </c>
      <c r="X49" s="122">
        <f t="shared" si="15"/>
        <v>46199.999999999993</v>
      </c>
      <c r="Y49" s="122">
        <f t="shared" si="16"/>
        <v>34851.913337999998</v>
      </c>
      <c r="Z49" s="122">
        <f t="shared" si="17"/>
        <v>4748.0866619999997</v>
      </c>
      <c r="AA49" s="52">
        <f t="shared" si="18"/>
        <v>39600</v>
      </c>
      <c r="AB49" s="18"/>
      <c r="AC49" s="18"/>
      <c r="AD49" s="18"/>
      <c r="AE49" s="18"/>
      <c r="AF49" s="18"/>
      <c r="AG49" s="19"/>
      <c r="AH49" s="18"/>
      <c r="AI49" s="18"/>
    </row>
    <row r="50" spans="1:35" s="30" customFormat="1" ht="13.5" customHeight="1">
      <c r="A50" s="285">
        <v>81</v>
      </c>
      <c r="B50" s="56">
        <v>41730</v>
      </c>
      <c r="C50" s="68">
        <f>'BENEFÍCIOS-SEM JRS E SEM CORREÇ'!C50</f>
        <v>724</v>
      </c>
      <c r="D50" s="316">
        <f>'base(indices)'!G55</f>
        <v>1.3969444900000001</v>
      </c>
      <c r="E50" s="58">
        <f t="shared" si="0"/>
        <v>1011.3878107600001</v>
      </c>
      <c r="F50" s="321">
        <v>0</v>
      </c>
      <c r="G50" s="60">
        <f t="shared" si="1"/>
        <v>0</v>
      </c>
      <c r="H50" s="61">
        <f t="shared" si="2"/>
        <v>1011.3878107600001</v>
      </c>
      <c r="I50" s="299">
        <f t="shared" si="20"/>
        <v>96191.971385059966</v>
      </c>
      <c r="J50" s="102">
        <f>IF((I50-H$57+(H$57/12*9))+K50&gt;I149,I149-K50,(I50-H$57+(H$57/12*9)))</f>
        <v>58086.522230000002</v>
      </c>
      <c r="K50" s="102">
        <f t="shared" si="27"/>
        <v>7913.4777700000004</v>
      </c>
      <c r="L50" s="103">
        <f t="shared" si="23"/>
        <v>66000</v>
      </c>
      <c r="M50" s="102">
        <f t="shared" si="24"/>
        <v>55182.196118499996</v>
      </c>
      <c r="N50" s="102">
        <f t="shared" si="21"/>
        <v>7517.8038815</v>
      </c>
      <c r="O50" s="102">
        <f t="shared" si="22"/>
        <v>62700</v>
      </c>
      <c r="P50" s="102">
        <f>J50*$P$9</f>
        <v>52277.870007000005</v>
      </c>
      <c r="Q50" s="102">
        <f t="shared" si="9"/>
        <v>7122.1299930000005</v>
      </c>
      <c r="R50" s="102">
        <f t="shared" si="26"/>
        <v>59400.000000000007</v>
      </c>
      <c r="S50" s="102">
        <f t="shared" si="10"/>
        <v>46469.217784000008</v>
      </c>
      <c r="T50" s="102">
        <f t="shared" si="11"/>
        <v>6330.7822160000005</v>
      </c>
      <c r="U50" s="102">
        <f t="shared" si="12"/>
        <v>52800.000000000007</v>
      </c>
      <c r="V50" s="102">
        <f t="shared" si="13"/>
        <v>40660.565560999996</v>
      </c>
      <c r="W50" s="102">
        <f t="shared" si="14"/>
        <v>5539.4344389999997</v>
      </c>
      <c r="X50" s="102">
        <f t="shared" si="15"/>
        <v>46199.999999999993</v>
      </c>
      <c r="Y50" s="102">
        <f t="shared" si="16"/>
        <v>34851.913337999998</v>
      </c>
      <c r="Z50" s="102">
        <f t="shared" si="17"/>
        <v>4748.0866619999997</v>
      </c>
      <c r="AA50" s="66">
        <f t="shared" si="18"/>
        <v>39600</v>
      </c>
      <c r="AB50" s="36"/>
      <c r="AC50" s="36"/>
      <c r="AD50" s="36"/>
      <c r="AE50" s="36"/>
      <c r="AF50" s="36"/>
      <c r="AG50" s="37"/>
      <c r="AH50" s="36"/>
      <c r="AI50" s="36"/>
    </row>
    <row r="51" spans="1:35" ht="13.5" customHeight="1">
      <c r="A51" s="285">
        <v>80</v>
      </c>
      <c r="B51" s="46">
        <v>41760</v>
      </c>
      <c r="C51" s="68">
        <f>'BENEFÍCIOS-SEM JRS E SEM CORREÇ'!C51</f>
        <v>724</v>
      </c>
      <c r="D51" s="316">
        <f>'base(indices)'!G56</f>
        <v>1.39630359</v>
      </c>
      <c r="E51" s="69">
        <f t="shared" si="0"/>
        <v>1010.92379916</v>
      </c>
      <c r="F51" s="321">
        <v>0</v>
      </c>
      <c r="G51" s="70">
        <f t="shared" si="1"/>
        <v>0</v>
      </c>
      <c r="H51" s="71">
        <f t="shared" si="2"/>
        <v>1010.92379916</v>
      </c>
      <c r="I51" s="300">
        <f t="shared" si="20"/>
        <v>95180.583574299962</v>
      </c>
      <c r="J51" s="122">
        <f>IF((I51-H$57+(H$57/12*8))+K51&gt;I149,I149-K51,(I51-H$57+(H$57/12*8)))</f>
        <v>58086.522230000002</v>
      </c>
      <c r="K51" s="122">
        <f t="shared" si="27"/>
        <v>7913.4777700000004</v>
      </c>
      <c r="L51" s="122">
        <f t="shared" si="23"/>
        <v>66000</v>
      </c>
      <c r="M51" s="122">
        <f t="shared" si="24"/>
        <v>55182.196118499996</v>
      </c>
      <c r="N51" s="122">
        <f t="shared" si="21"/>
        <v>7517.8038815</v>
      </c>
      <c r="O51" s="122">
        <f t="shared" si="22"/>
        <v>62700</v>
      </c>
      <c r="P51" s="104">
        <f>J51*$P$9</f>
        <v>52277.870007000005</v>
      </c>
      <c r="Q51" s="122">
        <f t="shared" si="9"/>
        <v>7122.1299930000005</v>
      </c>
      <c r="R51" s="122">
        <f t="shared" si="26"/>
        <v>59400.000000000007</v>
      </c>
      <c r="S51" s="122">
        <f t="shared" si="10"/>
        <v>46469.217784000008</v>
      </c>
      <c r="T51" s="122">
        <f t="shared" si="11"/>
        <v>6330.7822160000005</v>
      </c>
      <c r="U51" s="122">
        <f t="shared" si="12"/>
        <v>52800.000000000007</v>
      </c>
      <c r="V51" s="122">
        <f t="shared" si="13"/>
        <v>40660.565560999996</v>
      </c>
      <c r="W51" s="122">
        <f t="shared" si="14"/>
        <v>5539.4344389999997</v>
      </c>
      <c r="X51" s="122">
        <f t="shared" si="15"/>
        <v>46199.999999999993</v>
      </c>
      <c r="Y51" s="122">
        <f t="shared" si="16"/>
        <v>34851.913337999998</v>
      </c>
      <c r="Z51" s="122">
        <f t="shared" si="17"/>
        <v>4748.0866619999997</v>
      </c>
      <c r="AA51" s="52">
        <f t="shared" si="18"/>
        <v>39600</v>
      </c>
      <c r="AB51" s="18"/>
      <c r="AC51" s="18"/>
      <c r="AD51" s="18"/>
      <c r="AE51" s="18"/>
      <c r="AF51" s="18"/>
      <c r="AG51" s="19"/>
      <c r="AH51" s="18"/>
      <c r="AI51" s="18"/>
    </row>
    <row r="52" spans="1:35" s="30" customFormat="1" ht="13.5" customHeight="1">
      <c r="A52" s="285">
        <v>79</v>
      </c>
      <c r="B52" s="56">
        <v>41791</v>
      </c>
      <c r="C52" s="68">
        <f>'BENEFÍCIOS-SEM JRS E SEM CORREÇ'!C52</f>
        <v>724</v>
      </c>
      <c r="D52" s="316">
        <f>'base(indices)'!G57</f>
        <v>1.3954607299999999</v>
      </c>
      <c r="E52" s="58">
        <f t="shared" si="0"/>
        <v>1010.31356852</v>
      </c>
      <c r="F52" s="321">
        <v>0</v>
      </c>
      <c r="G52" s="60">
        <f t="shared" si="1"/>
        <v>0</v>
      </c>
      <c r="H52" s="61">
        <f t="shared" si="2"/>
        <v>1010.31356852</v>
      </c>
      <c r="I52" s="299">
        <f t="shared" si="20"/>
        <v>94169.659775139968</v>
      </c>
      <c r="J52" s="102">
        <f>IF((I52-H$57+(H$57/12*7))+K52&gt;I149,I149-K52,(I52-H$57+(H$57/12*7)))</f>
        <v>58086.522230000002</v>
      </c>
      <c r="K52" s="102">
        <f t="shared" si="27"/>
        <v>7913.4777700000004</v>
      </c>
      <c r="L52" s="103">
        <f t="shared" si="23"/>
        <v>66000</v>
      </c>
      <c r="M52" s="102">
        <f t="shared" si="24"/>
        <v>55182.196118499996</v>
      </c>
      <c r="N52" s="102">
        <f t="shared" si="21"/>
        <v>7517.8038815</v>
      </c>
      <c r="O52" s="102">
        <f t="shared" si="22"/>
        <v>62700</v>
      </c>
      <c r="P52" s="102">
        <f t="shared" ref="P52:P71" si="28">J52*$P$9</f>
        <v>52277.870007000005</v>
      </c>
      <c r="Q52" s="102">
        <f t="shared" si="9"/>
        <v>7122.1299930000005</v>
      </c>
      <c r="R52" s="102">
        <f t="shared" si="26"/>
        <v>59400.000000000007</v>
      </c>
      <c r="S52" s="102">
        <f t="shared" si="10"/>
        <v>46469.217784000008</v>
      </c>
      <c r="T52" s="102">
        <f t="shared" si="11"/>
        <v>6330.7822160000005</v>
      </c>
      <c r="U52" s="102">
        <f t="shared" si="12"/>
        <v>52800.000000000007</v>
      </c>
      <c r="V52" s="102">
        <f t="shared" si="13"/>
        <v>40660.565560999996</v>
      </c>
      <c r="W52" s="102">
        <f t="shared" si="14"/>
        <v>5539.4344389999997</v>
      </c>
      <c r="X52" s="102">
        <f t="shared" si="15"/>
        <v>46199.999999999993</v>
      </c>
      <c r="Y52" s="102">
        <f t="shared" si="16"/>
        <v>34851.913337999998</v>
      </c>
      <c r="Z52" s="102">
        <f t="shared" si="17"/>
        <v>4748.0866619999997</v>
      </c>
      <c r="AA52" s="66">
        <f t="shared" si="18"/>
        <v>39600</v>
      </c>
      <c r="AB52" s="36"/>
      <c r="AC52" s="36"/>
      <c r="AD52" s="36"/>
      <c r="AE52" s="36"/>
      <c r="AF52" s="36"/>
      <c r="AG52" s="37"/>
      <c r="AH52" s="36"/>
      <c r="AI52" s="36"/>
    </row>
    <row r="53" spans="1:35" ht="13.5" customHeight="1">
      <c r="A53" s="285">
        <v>78</v>
      </c>
      <c r="B53" s="46">
        <v>41821</v>
      </c>
      <c r="C53" s="68">
        <f>'BENEFÍCIOS-SEM JRS E SEM CORREÇ'!C53</f>
        <v>724</v>
      </c>
      <c r="D53" s="316">
        <f>'base(indices)'!G58</f>
        <v>1.39481214</v>
      </c>
      <c r="E53" s="69">
        <f t="shared" si="0"/>
        <v>1009.84398936</v>
      </c>
      <c r="F53" s="321">
        <v>0</v>
      </c>
      <c r="G53" s="70">
        <f t="shared" si="1"/>
        <v>0</v>
      </c>
      <c r="H53" s="71">
        <f t="shared" si="2"/>
        <v>1009.84398936</v>
      </c>
      <c r="I53" s="300">
        <f t="shared" si="20"/>
        <v>93159.346206619972</v>
      </c>
      <c r="J53" s="122">
        <f>IF((I53-H$57+(H$57/12*6))+K53&gt;I149,I149-K53,(I53-H$57+(H$57/12*6)))</f>
        <v>58086.522230000002</v>
      </c>
      <c r="K53" s="122">
        <f t="shared" si="27"/>
        <v>7913.4777700000004</v>
      </c>
      <c r="L53" s="122">
        <f t="shared" si="23"/>
        <v>66000</v>
      </c>
      <c r="M53" s="122">
        <f t="shared" si="24"/>
        <v>55182.196118499996</v>
      </c>
      <c r="N53" s="122">
        <f t="shared" si="21"/>
        <v>7517.8038815</v>
      </c>
      <c r="O53" s="122">
        <f t="shared" si="22"/>
        <v>62700</v>
      </c>
      <c r="P53" s="104">
        <f t="shared" si="28"/>
        <v>52277.870007000005</v>
      </c>
      <c r="Q53" s="122">
        <f t="shared" si="9"/>
        <v>7122.1299930000005</v>
      </c>
      <c r="R53" s="122">
        <f t="shared" si="26"/>
        <v>59400.000000000007</v>
      </c>
      <c r="S53" s="122">
        <f t="shared" si="10"/>
        <v>46469.217784000008</v>
      </c>
      <c r="T53" s="122">
        <f t="shared" si="11"/>
        <v>6330.7822160000005</v>
      </c>
      <c r="U53" s="122">
        <f t="shared" si="12"/>
        <v>52800.000000000007</v>
      </c>
      <c r="V53" s="122">
        <f t="shared" si="13"/>
        <v>40660.565560999996</v>
      </c>
      <c r="W53" s="122">
        <f t="shared" si="14"/>
        <v>5539.4344389999997</v>
      </c>
      <c r="X53" s="122">
        <f t="shared" si="15"/>
        <v>46199.999999999993</v>
      </c>
      <c r="Y53" s="122">
        <f t="shared" si="16"/>
        <v>34851.913337999998</v>
      </c>
      <c r="Z53" s="122">
        <f t="shared" si="17"/>
        <v>4748.0866619999997</v>
      </c>
      <c r="AA53" s="52">
        <f t="shared" si="18"/>
        <v>39600</v>
      </c>
      <c r="AB53" s="18"/>
      <c r="AC53" s="18"/>
      <c r="AD53" s="18"/>
      <c r="AE53" s="18"/>
      <c r="AF53" s="18"/>
      <c r="AG53" s="19"/>
      <c r="AH53" s="18"/>
      <c r="AI53" s="18"/>
    </row>
    <row r="54" spans="1:35" s="30" customFormat="1" ht="13.5" customHeight="1">
      <c r="A54" s="285">
        <v>77</v>
      </c>
      <c r="B54" s="56">
        <v>41852</v>
      </c>
      <c r="C54" s="68">
        <f>'BENEFÍCIOS-SEM JRS E SEM CORREÇ'!C54</f>
        <v>724</v>
      </c>
      <c r="D54" s="316">
        <f>'base(indices)'!G59</f>
        <v>1.3933435599999999</v>
      </c>
      <c r="E54" s="58">
        <f t="shared" si="0"/>
        <v>1008.7807374399999</v>
      </c>
      <c r="F54" s="321">
        <v>0</v>
      </c>
      <c r="G54" s="60">
        <f t="shared" si="1"/>
        <v>0</v>
      </c>
      <c r="H54" s="61">
        <f t="shared" si="2"/>
        <v>1008.7807374399999</v>
      </c>
      <c r="I54" s="299">
        <f t="shared" si="20"/>
        <v>92149.502217259971</v>
      </c>
      <c r="J54" s="102">
        <f>IF((I54-H$57+(H$57/12*5))+K54&gt;I149,I149-K54,(I54-H$57+(H$57/12*5)))</f>
        <v>58086.522230000002</v>
      </c>
      <c r="K54" s="102">
        <f t="shared" si="27"/>
        <v>7913.4777700000004</v>
      </c>
      <c r="L54" s="103">
        <f t="shared" si="23"/>
        <v>66000</v>
      </c>
      <c r="M54" s="102">
        <f t="shared" si="24"/>
        <v>55182.196118499996</v>
      </c>
      <c r="N54" s="102">
        <f t="shared" si="21"/>
        <v>7517.8038815</v>
      </c>
      <c r="O54" s="102">
        <f t="shared" si="22"/>
        <v>62700</v>
      </c>
      <c r="P54" s="102">
        <f t="shared" si="28"/>
        <v>52277.870007000005</v>
      </c>
      <c r="Q54" s="102">
        <f t="shared" si="9"/>
        <v>7122.1299930000005</v>
      </c>
      <c r="R54" s="102">
        <f>P54+Q54</f>
        <v>59400.000000000007</v>
      </c>
      <c r="S54" s="102">
        <f t="shared" si="10"/>
        <v>46469.217784000008</v>
      </c>
      <c r="T54" s="102">
        <f t="shared" si="11"/>
        <v>6330.7822160000005</v>
      </c>
      <c r="U54" s="102">
        <f t="shared" si="12"/>
        <v>52800.000000000007</v>
      </c>
      <c r="V54" s="102">
        <f t="shared" si="13"/>
        <v>40660.565560999996</v>
      </c>
      <c r="W54" s="102">
        <f t="shared" si="14"/>
        <v>5539.4344389999997</v>
      </c>
      <c r="X54" s="102">
        <f t="shared" si="15"/>
        <v>46199.999999999993</v>
      </c>
      <c r="Y54" s="102">
        <f t="shared" si="16"/>
        <v>34851.913337999998</v>
      </c>
      <c r="Z54" s="102">
        <f t="shared" si="17"/>
        <v>4748.0866619999997</v>
      </c>
      <c r="AA54" s="66">
        <f t="shared" si="18"/>
        <v>39600</v>
      </c>
      <c r="AB54" s="36"/>
      <c r="AC54" s="36"/>
      <c r="AD54" s="36"/>
      <c r="AE54" s="36"/>
      <c r="AF54" s="36"/>
      <c r="AG54" s="37"/>
      <c r="AH54" s="36"/>
      <c r="AI54" s="36"/>
    </row>
    <row r="55" spans="1:35" ht="13.5" customHeight="1">
      <c r="A55" s="285">
        <v>76</v>
      </c>
      <c r="B55" s="46">
        <v>41883</v>
      </c>
      <c r="C55" s="68">
        <f>'BENEFÍCIOS-SEM JRS E SEM CORREÇ'!C55</f>
        <v>724</v>
      </c>
      <c r="D55" s="316">
        <f>'base(indices)'!G60</f>
        <v>1.39250527</v>
      </c>
      <c r="E55" s="69">
        <f t="shared" si="0"/>
        <v>1008.17381548</v>
      </c>
      <c r="F55" s="321">
        <v>0</v>
      </c>
      <c r="G55" s="70">
        <f t="shared" si="1"/>
        <v>0</v>
      </c>
      <c r="H55" s="71">
        <f t="shared" si="2"/>
        <v>1008.17381548</v>
      </c>
      <c r="I55" s="300">
        <f t="shared" si="20"/>
        <v>91140.721479819971</v>
      </c>
      <c r="J55" s="122">
        <f>IF((I55-H$57+(H$57/12*4))+K55&gt;I149,I149-K55,(I55-H$57+(H$57/12*4)))</f>
        <v>58086.522230000002</v>
      </c>
      <c r="K55" s="122">
        <f t="shared" si="27"/>
        <v>7913.4777700000004</v>
      </c>
      <c r="L55" s="122">
        <f t="shared" si="23"/>
        <v>66000</v>
      </c>
      <c r="M55" s="122">
        <f t="shared" si="24"/>
        <v>55182.196118499996</v>
      </c>
      <c r="N55" s="122">
        <f t="shared" si="21"/>
        <v>7517.8038815</v>
      </c>
      <c r="O55" s="122">
        <f t="shared" si="22"/>
        <v>62700</v>
      </c>
      <c r="P55" s="104">
        <f t="shared" si="28"/>
        <v>52277.870007000005</v>
      </c>
      <c r="Q55" s="122">
        <f t="shared" si="9"/>
        <v>7122.1299930000005</v>
      </c>
      <c r="R55" s="122">
        <f t="shared" ref="R55:R73" si="29">P55+Q55</f>
        <v>59400.000000000007</v>
      </c>
      <c r="S55" s="122">
        <f t="shared" si="10"/>
        <v>46469.217784000008</v>
      </c>
      <c r="T55" s="122">
        <f t="shared" si="11"/>
        <v>6330.7822160000005</v>
      </c>
      <c r="U55" s="122">
        <f t="shared" si="12"/>
        <v>52800.000000000007</v>
      </c>
      <c r="V55" s="122">
        <f t="shared" si="13"/>
        <v>40660.565560999996</v>
      </c>
      <c r="W55" s="122">
        <f t="shared" si="14"/>
        <v>5539.4344389999997</v>
      </c>
      <c r="X55" s="122">
        <f t="shared" si="15"/>
        <v>46199.999999999993</v>
      </c>
      <c r="Y55" s="122">
        <f t="shared" si="16"/>
        <v>34851.913337999998</v>
      </c>
      <c r="Z55" s="122">
        <f t="shared" si="17"/>
        <v>4748.0866619999997</v>
      </c>
      <c r="AA55" s="52">
        <f t="shared" si="18"/>
        <v>39600</v>
      </c>
      <c r="AB55" s="18"/>
      <c r="AC55" s="18"/>
      <c r="AD55" s="18"/>
      <c r="AE55" s="18"/>
      <c r="AF55" s="18"/>
      <c r="AG55" s="19"/>
      <c r="AH55" s="18"/>
      <c r="AI55" s="18"/>
    </row>
    <row r="56" spans="1:35" s="30" customFormat="1" ht="13.5" customHeight="1">
      <c r="A56" s="285">
        <v>75</v>
      </c>
      <c r="B56" s="56">
        <v>41913</v>
      </c>
      <c r="C56" s="68">
        <f>'BENEFÍCIOS-SEM JRS E SEM CORREÇ'!C56</f>
        <v>724</v>
      </c>
      <c r="D56" s="316">
        <f>'base(indices)'!G61</f>
        <v>1.3912906700000001</v>
      </c>
      <c r="E56" s="58">
        <f t="shared" si="0"/>
        <v>1007.2944450800001</v>
      </c>
      <c r="F56" s="321">
        <v>0</v>
      </c>
      <c r="G56" s="60">
        <f t="shared" si="1"/>
        <v>0</v>
      </c>
      <c r="H56" s="61">
        <f t="shared" si="2"/>
        <v>1007.2944450800001</v>
      </c>
      <c r="I56" s="299">
        <f t="shared" si="20"/>
        <v>90132.547664339974</v>
      </c>
      <c r="J56" s="102">
        <f>IF((I56-H$57+(H$57/12*3))+K56&gt;I149,I149-K56,(I56-H$57+(H$57/12*3)))</f>
        <v>58086.522230000002</v>
      </c>
      <c r="K56" s="102">
        <f t="shared" si="27"/>
        <v>7913.4777700000004</v>
      </c>
      <c r="L56" s="103">
        <f t="shared" si="23"/>
        <v>66000</v>
      </c>
      <c r="M56" s="102">
        <f t="shared" si="24"/>
        <v>55182.196118499996</v>
      </c>
      <c r="N56" s="102">
        <f t="shared" si="21"/>
        <v>7517.8038815</v>
      </c>
      <c r="O56" s="102">
        <f t="shared" si="22"/>
        <v>62700</v>
      </c>
      <c r="P56" s="102">
        <f t="shared" si="28"/>
        <v>52277.870007000005</v>
      </c>
      <c r="Q56" s="102">
        <f t="shared" si="9"/>
        <v>7122.1299930000005</v>
      </c>
      <c r="R56" s="102">
        <f t="shared" si="29"/>
        <v>59400.000000000007</v>
      </c>
      <c r="S56" s="102">
        <f t="shared" si="10"/>
        <v>46469.217784000008</v>
      </c>
      <c r="T56" s="102">
        <f t="shared" si="11"/>
        <v>6330.7822160000005</v>
      </c>
      <c r="U56" s="102">
        <f t="shared" si="12"/>
        <v>52800.000000000007</v>
      </c>
      <c r="V56" s="102">
        <f t="shared" si="13"/>
        <v>40660.565560999996</v>
      </c>
      <c r="W56" s="102">
        <f t="shared" si="14"/>
        <v>5539.4344389999997</v>
      </c>
      <c r="X56" s="102">
        <f t="shared" si="15"/>
        <v>46199.999999999993</v>
      </c>
      <c r="Y56" s="102">
        <f t="shared" si="16"/>
        <v>34851.913337999998</v>
      </c>
      <c r="Z56" s="102">
        <f t="shared" si="17"/>
        <v>4748.0866619999997</v>
      </c>
      <c r="AA56" s="66">
        <f t="shared" si="18"/>
        <v>39600</v>
      </c>
      <c r="AB56" s="36"/>
      <c r="AC56" s="36"/>
      <c r="AD56" s="36"/>
      <c r="AE56" s="36"/>
      <c r="AF56" s="36"/>
      <c r="AG56" s="37"/>
      <c r="AH56" s="36"/>
      <c r="AI56" s="36"/>
    </row>
    <row r="57" spans="1:35" ht="13.5" customHeight="1">
      <c r="A57" s="285">
        <v>74</v>
      </c>
      <c r="B57" s="46">
        <v>41944</v>
      </c>
      <c r="C57" s="68">
        <f>'BENEFÍCIOS-SEM JRS E SEM CORREÇ'!C57</f>
        <v>724</v>
      </c>
      <c r="D57" s="316">
        <f>'base(indices)'!G62</f>
        <v>1.3898480099999999</v>
      </c>
      <c r="E57" s="69">
        <f t="shared" si="0"/>
        <v>1006.24995924</v>
      </c>
      <c r="F57" s="321">
        <v>0</v>
      </c>
      <c r="G57" s="70">
        <f t="shared" si="1"/>
        <v>0</v>
      </c>
      <c r="H57" s="71">
        <f t="shared" si="2"/>
        <v>1006.24995924</v>
      </c>
      <c r="I57" s="300">
        <f t="shared" si="20"/>
        <v>89125.253219259976</v>
      </c>
      <c r="J57" s="122">
        <f>IF((I57-H$57+(H$57/12*2))+K57&gt;I149,I149-K57,(I57-H$57+(H$57/12*2)))</f>
        <v>58086.522230000002</v>
      </c>
      <c r="K57" s="122">
        <f t="shared" si="27"/>
        <v>7913.4777700000004</v>
      </c>
      <c r="L57" s="122">
        <f t="shared" si="23"/>
        <v>66000</v>
      </c>
      <c r="M57" s="122">
        <f t="shared" si="24"/>
        <v>55182.196118499996</v>
      </c>
      <c r="N57" s="122">
        <f t="shared" si="21"/>
        <v>7517.8038815</v>
      </c>
      <c r="O57" s="122">
        <f t="shared" si="22"/>
        <v>62700</v>
      </c>
      <c r="P57" s="104">
        <f t="shared" si="28"/>
        <v>52277.870007000005</v>
      </c>
      <c r="Q57" s="122">
        <f t="shared" si="9"/>
        <v>7122.1299930000005</v>
      </c>
      <c r="R57" s="122">
        <f t="shared" si="29"/>
        <v>59400.000000000007</v>
      </c>
      <c r="S57" s="122">
        <f t="shared" si="10"/>
        <v>46469.217784000008</v>
      </c>
      <c r="T57" s="122">
        <f t="shared" si="11"/>
        <v>6330.7822160000005</v>
      </c>
      <c r="U57" s="122">
        <f t="shared" si="12"/>
        <v>52800.000000000007</v>
      </c>
      <c r="V57" s="122">
        <f t="shared" si="13"/>
        <v>40660.565560999996</v>
      </c>
      <c r="W57" s="122">
        <f t="shared" si="14"/>
        <v>5539.4344389999997</v>
      </c>
      <c r="X57" s="122">
        <f t="shared" si="15"/>
        <v>46199.999999999993</v>
      </c>
      <c r="Y57" s="122">
        <f t="shared" si="16"/>
        <v>34851.913337999998</v>
      </c>
      <c r="Z57" s="122">
        <f t="shared" si="17"/>
        <v>4748.0866619999997</v>
      </c>
      <c r="AA57" s="52">
        <f t="shared" si="18"/>
        <v>39600</v>
      </c>
      <c r="AB57" s="18"/>
      <c r="AC57" s="18"/>
      <c r="AD57" s="18"/>
      <c r="AE57" s="18"/>
      <c r="AF57" s="18"/>
      <c r="AG57" s="19"/>
      <c r="AH57" s="18"/>
      <c r="AI57" s="18"/>
    </row>
    <row r="58" spans="1:35" s="30" customFormat="1" ht="13.5" customHeight="1" thickBot="1">
      <c r="A58" s="286">
        <v>73</v>
      </c>
      <c r="B58" s="76">
        <v>41974</v>
      </c>
      <c r="C58" s="77">
        <f>'BENEFÍCIOS-SEM JRS E SEM CORREÇ'!C58</f>
        <v>1448</v>
      </c>
      <c r="D58" s="317">
        <f>'base(indices)'!G63</f>
        <v>1.3891770400000001</v>
      </c>
      <c r="E58" s="279">
        <f t="shared" si="0"/>
        <v>2011.5283539200002</v>
      </c>
      <c r="F58" s="322">
        <v>0</v>
      </c>
      <c r="G58" s="233">
        <f t="shared" si="1"/>
        <v>0</v>
      </c>
      <c r="H58" s="287">
        <f t="shared" si="2"/>
        <v>2011.5283539200002</v>
      </c>
      <c r="I58" s="301">
        <f t="shared" si="20"/>
        <v>88119.003260019977</v>
      </c>
      <c r="J58" s="95">
        <f>IF((I58-H$57+(H$57/12*1))+K58&gt;I149,I149-K58,(I58-H$57+(H$57/12*1)))</f>
        <v>58086.522230000002</v>
      </c>
      <c r="K58" s="95">
        <f t="shared" si="27"/>
        <v>7913.4777700000004</v>
      </c>
      <c r="L58" s="236">
        <f t="shared" si="23"/>
        <v>66000</v>
      </c>
      <c r="M58" s="95">
        <f t="shared" si="24"/>
        <v>55182.196118499996</v>
      </c>
      <c r="N58" s="95">
        <f t="shared" si="21"/>
        <v>7517.8038815</v>
      </c>
      <c r="O58" s="95">
        <f t="shared" si="22"/>
        <v>62700</v>
      </c>
      <c r="P58" s="95">
        <f t="shared" si="28"/>
        <v>52277.870007000005</v>
      </c>
      <c r="Q58" s="95">
        <f t="shared" si="9"/>
        <v>7122.1299930000005</v>
      </c>
      <c r="R58" s="95">
        <f t="shared" si="29"/>
        <v>59400.000000000007</v>
      </c>
      <c r="S58" s="95">
        <f t="shared" si="10"/>
        <v>46469.217784000008</v>
      </c>
      <c r="T58" s="95">
        <f t="shared" si="11"/>
        <v>6330.7822160000005</v>
      </c>
      <c r="U58" s="95">
        <f t="shared" si="12"/>
        <v>52800.000000000007</v>
      </c>
      <c r="V58" s="95">
        <f t="shared" si="13"/>
        <v>40660.565560999996</v>
      </c>
      <c r="W58" s="95">
        <f t="shared" si="14"/>
        <v>5539.4344389999997</v>
      </c>
      <c r="X58" s="95">
        <f t="shared" si="15"/>
        <v>46199.999999999993</v>
      </c>
      <c r="Y58" s="95">
        <f t="shared" si="16"/>
        <v>34851.913337999998</v>
      </c>
      <c r="Z58" s="95">
        <f t="shared" si="17"/>
        <v>4748.0866619999997</v>
      </c>
      <c r="AA58" s="237">
        <f t="shared" si="18"/>
        <v>39600</v>
      </c>
      <c r="AB58" s="36"/>
      <c r="AC58" s="36"/>
      <c r="AD58" s="36"/>
      <c r="AE58" s="36"/>
      <c r="AF58" s="36"/>
      <c r="AG58" s="37"/>
      <c r="AH58" s="36"/>
      <c r="AI58" s="36"/>
    </row>
    <row r="59" spans="1:35" ht="13.5" customHeight="1">
      <c r="A59" s="288">
        <v>72</v>
      </c>
      <c r="B59" s="160">
        <v>42005</v>
      </c>
      <c r="C59" s="47">
        <f>'BENEFÍCIOS-SEM JRS E SEM CORREÇ'!C59</f>
        <v>788</v>
      </c>
      <c r="D59" s="306">
        <f>'base(indices)'!G64</f>
        <v>1.38771578</v>
      </c>
      <c r="E59" s="163">
        <f t="shared" si="0"/>
        <v>1093.5200346399999</v>
      </c>
      <c r="F59" s="320">
        <v>0</v>
      </c>
      <c r="G59" s="87">
        <f t="shared" si="1"/>
        <v>0</v>
      </c>
      <c r="H59" s="89">
        <f t="shared" si="2"/>
        <v>1093.5200346399999</v>
      </c>
      <c r="I59" s="298">
        <f t="shared" si="20"/>
        <v>86107.474906099975</v>
      </c>
      <c r="J59" s="123">
        <f>IF((I59-H$69+(H$69))+K59&gt;I149,I149-K59,(I59-H$69+(H$69)))</f>
        <v>58086.522230000002</v>
      </c>
      <c r="K59" s="123">
        <f t="shared" si="27"/>
        <v>7913.4777700000004</v>
      </c>
      <c r="L59" s="123">
        <f t="shared" si="23"/>
        <v>66000</v>
      </c>
      <c r="M59" s="123">
        <f t="shared" si="24"/>
        <v>55182.196118499996</v>
      </c>
      <c r="N59" s="123">
        <f t="shared" si="21"/>
        <v>7517.8038815</v>
      </c>
      <c r="O59" s="123">
        <f t="shared" si="22"/>
        <v>62700</v>
      </c>
      <c r="P59" s="100">
        <f t="shared" si="28"/>
        <v>52277.870007000005</v>
      </c>
      <c r="Q59" s="123">
        <f t="shared" si="9"/>
        <v>7122.1299930000005</v>
      </c>
      <c r="R59" s="123">
        <f t="shared" si="29"/>
        <v>59400.000000000007</v>
      </c>
      <c r="S59" s="123">
        <f t="shared" si="10"/>
        <v>46469.217784000008</v>
      </c>
      <c r="T59" s="123">
        <f t="shared" si="11"/>
        <v>6330.7822160000005</v>
      </c>
      <c r="U59" s="123">
        <f t="shared" si="12"/>
        <v>52800.000000000007</v>
      </c>
      <c r="V59" s="123">
        <f t="shared" si="13"/>
        <v>40660.565560999996</v>
      </c>
      <c r="W59" s="123">
        <f t="shared" si="14"/>
        <v>5539.4344389999997</v>
      </c>
      <c r="X59" s="123">
        <f t="shared" si="15"/>
        <v>46199.999999999993</v>
      </c>
      <c r="Y59" s="123">
        <f t="shared" si="16"/>
        <v>34851.913337999998</v>
      </c>
      <c r="Z59" s="123">
        <f t="shared" si="17"/>
        <v>4748.0866619999997</v>
      </c>
      <c r="AA59" s="55">
        <f t="shared" si="18"/>
        <v>39600</v>
      </c>
      <c r="AB59" s="18"/>
      <c r="AC59" s="18"/>
      <c r="AD59" s="18"/>
      <c r="AE59" s="18"/>
      <c r="AF59" s="18"/>
      <c r="AG59" s="19"/>
      <c r="AH59" s="18"/>
      <c r="AI59" s="18"/>
    </row>
    <row r="60" spans="1:35" s="30" customFormat="1" ht="13.5" customHeight="1">
      <c r="A60" s="285">
        <v>71</v>
      </c>
      <c r="B60" s="56">
        <v>42036</v>
      </c>
      <c r="C60" s="68">
        <f>'BENEFÍCIOS-SEM JRS E SEM CORREÇ'!C60</f>
        <v>788</v>
      </c>
      <c r="D60" s="316">
        <f>'base(indices)'!G65</f>
        <v>1.3864984300000001</v>
      </c>
      <c r="E60" s="58">
        <f t="shared" si="0"/>
        <v>1092.5607628400001</v>
      </c>
      <c r="F60" s="321">
        <v>0</v>
      </c>
      <c r="G60" s="60">
        <f t="shared" si="1"/>
        <v>0</v>
      </c>
      <c r="H60" s="61">
        <f t="shared" si="2"/>
        <v>1092.5607628400001</v>
      </c>
      <c r="I60" s="299">
        <f t="shared" si="20"/>
        <v>85013.95487145998</v>
      </c>
      <c r="J60" s="102">
        <f>IF((I60-H$69+(H$69/12*11))+K60&gt;I149,I149-K60,(I60-H$69+(H$69/12*11)))</f>
        <v>58086.522230000002</v>
      </c>
      <c r="K60" s="102">
        <f t="shared" si="27"/>
        <v>7913.4777700000004</v>
      </c>
      <c r="L60" s="103">
        <f t="shared" si="23"/>
        <v>66000</v>
      </c>
      <c r="M60" s="102">
        <f t="shared" si="24"/>
        <v>55182.196118499996</v>
      </c>
      <c r="N60" s="102">
        <f t="shared" si="21"/>
        <v>7517.8038815</v>
      </c>
      <c r="O60" s="102">
        <f t="shared" si="22"/>
        <v>62700</v>
      </c>
      <c r="P60" s="102">
        <f t="shared" si="28"/>
        <v>52277.870007000005</v>
      </c>
      <c r="Q60" s="102">
        <f t="shared" si="9"/>
        <v>7122.1299930000005</v>
      </c>
      <c r="R60" s="102">
        <f t="shared" si="29"/>
        <v>59400.000000000007</v>
      </c>
      <c r="S60" s="102">
        <f t="shared" si="10"/>
        <v>46469.217784000008</v>
      </c>
      <c r="T60" s="102">
        <f t="shared" si="11"/>
        <v>6330.7822160000005</v>
      </c>
      <c r="U60" s="102">
        <f t="shared" si="12"/>
        <v>52800.000000000007</v>
      </c>
      <c r="V60" s="102">
        <f t="shared" si="13"/>
        <v>40660.565560999996</v>
      </c>
      <c r="W60" s="102">
        <f t="shared" si="14"/>
        <v>5539.4344389999997</v>
      </c>
      <c r="X60" s="102">
        <f t="shared" si="15"/>
        <v>46199.999999999993</v>
      </c>
      <c r="Y60" s="102">
        <f t="shared" si="16"/>
        <v>34851.913337999998</v>
      </c>
      <c r="Z60" s="102">
        <f t="shared" si="17"/>
        <v>4748.0866619999997</v>
      </c>
      <c r="AA60" s="66">
        <f t="shared" si="18"/>
        <v>39600</v>
      </c>
      <c r="AB60" s="36"/>
      <c r="AC60" s="36"/>
      <c r="AD60" s="36"/>
      <c r="AE60" s="36"/>
      <c r="AF60" s="36"/>
      <c r="AG60" s="37"/>
      <c r="AH60" s="36"/>
      <c r="AI60" s="36"/>
    </row>
    <row r="61" spans="1:35" ht="13.5" customHeight="1">
      <c r="A61" s="285">
        <v>70</v>
      </c>
      <c r="B61" s="46">
        <v>42064</v>
      </c>
      <c r="C61" s="68">
        <f>'BENEFÍCIOS-SEM JRS E SEM CORREÇ'!C61</f>
        <v>788</v>
      </c>
      <c r="D61" s="316">
        <f>'base(indices)'!G66</f>
        <v>1.3862655399999999</v>
      </c>
      <c r="E61" s="69">
        <f t="shared" si="0"/>
        <v>1092.3772455199999</v>
      </c>
      <c r="F61" s="321">
        <v>0</v>
      </c>
      <c r="G61" s="70">
        <f t="shared" si="1"/>
        <v>0</v>
      </c>
      <c r="H61" s="71">
        <f t="shared" si="2"/>
        <v>1092.3772455199999</v>
      </c>
      <c r="I61" s="300">
        <f t="shared" si="20"/>
        <v>83921.394108619977</v>
      </c>
      <c r="J61" s="122">
        <f>IF((I61-H$69+(H$69/12*10))+K61&gt;I149,I149-K61,(I61-H$69+(H$69/12*10)))</f>
        <v>58086.522230000002</v>
      </c>
      <c r="K61" s="122">
        <f t="shared" si="27"/>
        <v>7913.4777700000004</v>
      </c>
      <c r="L61" s="122">
        <f t="shared" si="23"/>
        <v>66000</v>
      </c>
      <c r="M61" s="122">
        <f t="shared" si="24"/>
        <v>55182.196118499996</v>
      </c>
      <c r="N61" s="122">
        <f t="shared" si="21"/>
        <v>7517.8038815</v>
      </c>
      <c r="O61" s="122">
        <f t="shared" si="22"/>
        <v>62700</v>
      </c>
      <c r="P61" s="104">
        <f t="shared" si="28"/>
        <v>52277.870007000005</v>
      </c>
      <c r="Q61" s="122">
        <f t="shared" si="9"/>
        <v>7122.1299930000005</v>
      </c>
      <c r="R61" s="122">
        <f t="shared" si="29"/>
        <v>59400.000000000007</v>
      </c>
      <c r="S61" s="122">
        <f t="shared" si="10"/>
        <v>46469.217784000008</v>
      </c>
      <c r="T61" s="122">
        <f t="shared" si="11"/>
        <v>6330.7822160000005</v>
      </c>
      <c r="U61" s="122">
        <f t="shared" si="12"/>
        <v>52800.000000000007</v>
      </c>
      <c r="V61" s="122">
        <f t="shared" si="13"/>
        <v>40660.565560999996</v>
      </c>
      <c r="W61" s="122">
        <f t="shared" si="14"/>
        <v>5539.4344389999997</v>
      </c>
      <c r="X61" s="122">
        <f t="shared" si="15"/>
        <v>46199.999999999993</v>
      </c>
      <c r="Y61" s="122">
        <f t="shared" si="16"/>
        <v>34851.913337999998</v>
      </c>
      <c r="Z61" s="122">
        <f t="shared" si="17"/>
        <v>4748.0866619999997</v>
      </c>
      <c r="AA61" s="52">
        <f t="shared" si="18"/>
        <v>39600</v>
      </c>
      <c r="AB61" s="18"/>
      <c r="AC61" s="18"/>
      <c r="AD61" s="18"/>
      <c r="AE61" s="18"/>
      <c r="AF61" s="18"/>
      <c r="AG61" s="19"/>
      <c r="AH61" s="18"/>
      <c r="AI61" s="18"/>
    </row>
    <row r="62" spans="1:35" s="30" customFormat="1" ht="13.5" customHeight="1">
      <c r="A62" s="285">
        <v>69</v>
      </c>
      <c r="B62" s="56">
        <v>42095</v>
      </c>
      <c r="C62" s="68">
        <f>'BENEFÍCIOS-SEM JRS E SEM CORREÇ'!C62</f>
        <v>788</v>
      </c>
      <c r="D62" s="316">
        <f>'base(indices)'!G67</f>
        <v>1.38447126</v>
      </c>
      <c r="E62" s="58">
        <f t="shared" si="0"/>
        <v>1090.96335288</v>
      </c>
      <c r="F62" s="321">
        <v>0</v>
      </c>
      <c r="G62" s="60">
        <f t="shared" si="1"/>
        <v>0</v>
      </c>
      <c r="H62" s="61">
        <f t="shared" si="2"/>
        <v>1090.96335288</v>
      </c>
      <c r="I62" s="299">
        <f t="shared" si="20"/>
        <v>82829.016863099983</v>
      </c>
      <c r="J62" s="102">
        <f>IF((I62-H$69+(H$69/12*9))+K62&gt;I149,I149-K62,(I62-H$69+(H$69/12*9)))</f>
        <v>58086.522230000002</v>
      </c>
      <c r="K62" s="102">
        <f t="shared" si="27"/>
        <v>7913.4777700000004</v>
      </c>
      <c r="L62" s="103">
        <f t="shared" si="23"/>
        <v>66000</v>
      </c>
      <c r="M62" s="102">
        <f t="shared" si="24"/>
        <v>55182.196118499996</v>
      </c>
      <c r="N62" s="102">
        <f t="shared" si="21"/>
        <v>7517.8038815</v>
      </c>
      <c r="O62" s="102">
        <f t="shared" si="22"/>
        <v>62700</v>
      </c>
      <c r="P62" s="102">
        <f t="shared" si="28"/>
        <v>52277.870007000005</v>
      </c>
      <c r="Q62" s="102">
        <f t="shared" si="9"/>
        <v>7122.1299930000005</v>
      </c>
      <c r="R62" s="102">
        <f t="shared" si="29"/>
        <v>59400.000000000007</v>
      </c>
      <c r="S62" s="102">
        <f t="shared" si="10"/>
        <v>46469.217784000008</v>
      </c>
      <c r="T62" s="102">
        <f t="shared" si="11"/>
        <v>6330.7822160000005</v>
      </c>
      <c r="U62" s="102">
        <f t="shared" si="12"/>
        <v>52800.000000000007</v>
      </c>
      <c r="V62" s="102">
        <f t="shared" si="13"/>
        <v>40660.565560999996</v>
      </c>
      <c r="W62" s="102">
        <f t="shared" si="14"/>
        <v>5539.4344389999997</v>
      </c>
      <c r="X62" s="102">
        <f t="shared" si="15"/>
        <v>46199.999999999993</v>
      </c>
      <c r="Y62" s="102">
        <f t="shared" si="16"/>
        <v>34851.913337999998</v>
      </c>
      <c r="Z62" s="102">
        <f t="shared" si="17"/>
        <v>4748.0866619999997</v>
      </c>
      <c r="AA62" s="66">
        <f t="shared" si="18"/>
        <v>39600</v>
      </c>
      <c r="AB62" s="36"/>
      <c r="AC62" s="36"/>
      <c r="AD62" s="36"/>
      <c r="AE62" s="36"/>
      <c r="AF62" s="36"/>
      <c r="AG62" s="37"/>
      <c r="AH62" s="36"/>
      <c r="AI62" s="36"/>
    </row>
    <row r="63" spans="1:35" ht="13.5" customHeight="1">
      <c r="A63" s="285">
        <v>68</v>
      </c>
      <c r="B63" s="46">
        <v>42125</v>
      </c>
      <c r="C63" s="68">
        <f>'BENEFÍCIOS-SEM JRS E SEM CORREÇ'!C63</f>
        <v>788</v>
      </c>
      <c r="D63" s="316">
        <f>'base(indices)'!G68</f>
        <v>1.3698142499999999</v>
      </c>
      <c r="E63" s="69">
        <f t="shared" si="0"/>
        <v>1079.4136289999999</v>
      </c>
      <c r="F63" s="321">
        <v>0</v>
      </c>
      <c r="G63" s="70">
        <f t="shared" si="1"/>
        <v>0</v>
      </c>
      <c r="H63" s="71">
        <f t="shared" si="2"/>
        <v>1079.4136289999999</v>
      </c>
      <c r="I63" s="300">
        <f t="shared" si="20"/>
        <v>81738.053510219979</v>
      </c>
      <c r="J63" s="122">
        <f>IF((I63-H$69+(H$69/12*8))+K63&gt;I149,I149-K63,(I63-H$69+(H$69/12*8)))</f>
        <v>58086.522230000002</v>
      </c>
      <c r="K63" s="122">
        <f t="shared" si="27"/>
        <v>7913.4777700000004</v>
      </c>
      <c r="L63" s="122">
        <f t="shared" si="23"/>
        <v>66000</v>
      </c>
      <c r="M63" s="122">
        <f t="shared" si="24"/>
        <v>55182.196118499996</v>
      </c>
      <c r="N63" s="122">
        <f t="shared" si="21"/>
        <v>7517.8038815</v>
      </c>
      <c r="O63" s="122">
        <f t="shared" si="22"/>
        <v>62700</v>
      </c>
      <c r="P63" s="104">
        <f t="shared" si="28"/>
        <v>52277.870007000005</v>
      </c>
      <c r="Q63" s="122">
        <f t="shared" si="9"/>
        <v>7122.1299930000005</v>
      </c>
      <c r="R63" s="122">
        <f t="shared" si="29"/>
        <v>59400.000000000007</v>
      </c>
      <c r="S63" s="122">
        <f t="shared" si="10"/>
        <v>46469.217784000008</v>
      </c>
      <c r="T63" s="122">
        <f t="shared" si="11"/>
        <v>6330.7822160000005</v>
      </c>
      <c r="U63" s="122">
        <f t="shared" si="12"/>
        <v>52800.000000000007</v>
      </c>
      <c r="V63" s="122">
        <f t="shared" si="13"/>
        <v>40660.565560999996</v>
      </c>
      <c r="W63" s="122">
        <f t="shared" si="14"/>
        <v>5539.4344389999997</v>
      </c>
      <c r="X63" s="122">
        <f t="shared" si="15"/>
        <v>46199.999999999993</v>
      </c>
      <c r="Y63" s="122">
        <f t="shared" si="16"/>
        <v>34851.913337999998</v>
      </c>
      <c r="Z63" s="122">
        <f t="shared" si="17"/>
        <v>4748.0866619999997</v>
      </c>
      <c r="AA63" s="52">
        <f t="shared" si="18"/>
        <v>39600</v>
      </c>
      <c r="AB63" s="18"/>
      <c r="AC63" s="18"/>
      <c r="AD63" s="18"/>
      <c r="AE63" s="18"/>
      <c r="AF63" s="18"/>
      <c r="AG63" s="19"/>
      <c r="AH63" s="18"/>
      <c r="AI63" s="18"/>
    </row>
    <row r="64" spans="1:35" s="30" customFormat="1" ht="13.5" customHeight="1">
      <c r="A64" s="285">
        <v>67</v>
      </c>
      <c r="B64" s="56">
        <v>42156</v>
      </c>
      <c r="C64" s="68">
        <f>'BENEFÍCIOS-SEM JRS E SEM CORREÇ'!C64</f>
        <v>788</v>
      </c>
      <c r="D64" s="316">
        <f>'base(indices)'!G69</f>
        <v>1.36164438</v>
      </c>
      <c r="E64" s="58">
        <f t="shared" si="0"/>
        <v>1072.97577144</v>
      </c>
      <c r="F64" s="321">
        <v>0</v>
      </c>
      <c r="G64" s="60">
        <f t="shared" si="1"/>
        <v>0</v>
      </c>
      <c r="H64" s="61">
        <f t="shared" si="2"/>
        <v>1072.97577144</v>
      </c>
      <c r="I64" s="299">
        <f t="shared" si="20"/>
        <v>80658.639881219977</v>
      </c>
      <c r="J64" s="102">
        <f>IF((I64-H$69+(H$69/12*7))+K64&gt;I149,I149-K64,(I64-H$69+(H$69/12*7)))</f>
        <v>58086.522230000002</v>
      </c>
      <c r="K64" s="102">
        <f t="shared" si="27"/>
        <v>7913.4777700000004</v>
      </c>
      <c r="L64" s="103">
        <f t="shared" si="23"/>
        <v>66000</v>
      </c>
      <c r="M64" s="102">
        <f t="shared" si="24"/>
        <v>55182.196118499996</v>
      </c>
      <c r="N64" s="102">
        <f t="shared" si="21"/>
        <v>7517.8038815</v>
      </c>
      <c r="O64" s="102">
        <f t="shared" si="22"/>
        <v>62700</v>
      </c>
      <c r="P64" s="102">
        <f t="shared" si="28"/>
        <v>52277.870007000005</v>
      </c>
      <c r="Q64" s="102">
        <f t="shared" si="9"/>
        <v>7122.1299930000005</v>
      </c>
      <c r="R64" s="102">
        <f t="shared" si="29"/>
        <v>59400.000000000007</v>
      </c>
      <c r="S64" s="102">
        <f t="shared" si="10"/>
        <v>46469.217784000008</v>
      </c>
      <c r="T64" s="102">
        <f t="shared" si="11"/>
        <v>6330.7822160000005</v>
      </c>
      <c r="U64" s="102">
        <f t="shared" si="12"/>
        <v>52800.000000000007</v>
      </c>
      <c r="V64" s="102">
        <f t="shared" si="13"/>
        <v>40660.565560999996</v>
      </c>
      <c r="W64" s="102">
        <f t="shared" si="14"/>
        <v>5539.4344389999997</v>
      </c>
      <c r="X64" s="102">
        <f t="shared" si="15"/>
        <v>46199.999999999993</v>
      </c>
      <c r="Y64" s="102">
        <f t="shared" si="16"/>
        <v>34851.913337999998</v>
      </c>
      <c r="Z64" s="102">
        <f t="shared" si="17"/>
        <v>4748.0866619999997</v>
      </c>
      <c r="AA64" s="66">
        <f t="shared" si="18"/>
        <v>39600</v>
      </c>
      <c r="AB64" s="36"/>
      <c r="AC64" s="36"/>
      <c r="AD64" s="36"/>
      <c r="AE64" s="36"/>
      <c r="AF64" s="36"/>
      <c r="AG64" s="37"/>
      <c r="AH64" s="36"/>
      <c r="AI64" s="36"/>
    </row>
    <row r="65" spans="1:35" ht="13.5" customHeight="1">
      <c r="A65" s="285">
        <v>66</v>
      </c>
      <c r="B65" s="46">
        <v>42186</v>
      </c>
      <c r="C65" s="68">
        <f>'BENEFÍCIOS-SEM JRS E SEM CORREÇ'!C65</f>
        <v>788</v>
      </c>
      <c r="D65" s="316">
        <f>'base(indices)'!G70</f>
        <v>1.34829625</v>
      </c>
      <c r="E65" s="69">
        <f t="shared" si="0"/>
        <v>1062.457445</v>
      </c>
      <c r="F65" s="321">
        <v>0</v>
      </c>
      <c r="G65" s="70">
        <f t="shared" si="1"/>
        <v>0</v>
      </c>
      <c r="H65" s="71">
        <f t="shared" si="2"/>
        <v>1062.457445</v>
      </c>
      <c r="I65" s="300">
        <f t="shared" si="20"/>
        <v>79585.664109779973</v>
      </c>
      <c r="J65" s="122">
        <f>IF((I65-H$69+(H$69/12*6))+K65&gt;I149,I149-K65,(I65-H$69+(H$69/12*6)))</f>
        <v>58086.522230000002</v>
      </c>
      <c r="K65" s="122">
        <f t="shared" si="27"/>
        <v>7913.4777700000004</v>
      </c>
      <c r="L65" s="122">
        <f t="shared" si="23"/>
        <v>66000</v>
      </c>
      <c r="M65" s="122">
        <f t="shared" si="24"/>
        <v>55182.196118499996</v>
      </c>
      <c r="N65" s="122">
        <f t="shared" si="21"/>
        <v>7517.8038815</v>
      </c>
      <c r="O65" s="122">
        <f t="shared" si="22"/>
        <v>62700</v>
      </c>
      <c r="P65" s="104">
        <f t="shared" si="28"/>
        <v>52277.870007000005</v>
      </c>
      <c r="Q65" s="122">
        <f t="shared" si="9"/>
        <v>7122.1299930000005</v>
      </c>
      <c r="R65" s="122">
        <f t="shared" si="29"/>
        <v>59400.000000000007</v>
      </c>
      <c r="S65" s="122">
        <f t="shared" si="10"/>
        <v>46469.217784000008</v>
      </c>
      <c r="T65" s="122">
        <f t="shared" si="11"/>
        <v>6330.7822160000005</v>
      </c>
      <c r="U65" s="122">
        <f t="shared" si="12"/>
        <v>52800.000000000007</v>
      </c>
      <c r="V65" s="122">
        <f t="shared" si="13"/>
        <v>40660.565560999996</v>
      </c>
      <c r="W65" s="122">
        <f t="shared" si="14"/>
        <v>5539.4344389999997</v>
      </c>
      <c r="X65" s="122">
        <f t="shared" si="15"/>
        <v>46199.999999999993</v>
      </c>
      <c r="Y65" s="122">
        <f t="shared" si="16"/>
        <v>34851.913337999998</v>
      </c>
      <c r="Z65" s="122">
        <f t="shared" si="17"/>
        <v>4748.0866619999997</v>
      </c>
      <c r="AA65" s="52">
        <f t="shared" si="18"/>
        <v>39600</v>
      </c>
      <c r="AB65" s="18"/>
      <c r="AC65" s="18"/>
      <c r="AD65" s="18"/>
      <c r="AE65" s="18"/>
      <c r="AF65" s="18"/>
      <c r="AG65" s="19"/>
      <c r="AH65" s="18"/>
      <c r="AI65" s="18"/>
    </row>
    <row r="66" spans="1:35" s="30" customFormat="1" ht="13.5" customHeight="1">
      <c r="A66" s="285">
        <v>65</v>
      </c>
      <c r="B66" s="56">
        <v>42217</v>
      </c>
      <c r="C66" s="68">
        <f>'BENEFÍCIOS-SEM JRS E SEM CORREÇ'!C66</f>
        <v>788</v>
      </c>
      <c r="D66" s="316">
        <f>'base(indices)'!G71</f>
        <v>1.3403879599999999</v>
      </c>
      <c r="E66" s="58">
        <f t="shared" si="0"/>
        <v>1056.2257124799999</v>
      </c>
      <c r="F66" s="321">
        <v>0</v>
      </c>
      <c r="G66" s="60">
        <f t="shared" si="1"/>
        <v>0</v>
      </c>
      <c r="H66" s="61">
        <f t="shared" si="2"/>
        <v>1056.2257124799999</v>
      </c>
      <c r="I66" s="299">
        <f t="shared" si="20"/>
        <v>78523.20666477998</v>
      </c>
      <c r="J66" s="102">
        <f>IF((I66-H$69+(H$69/12*5))+K66&gt;I149,I149-K66,(I66-H$69+(H$69/12*5)))</f>
        <v>58086.522230000002</v>
      </c>
      <c r="K66" s="102">
        <f t="shared" si="27"/>
        <v>7913.4777700000004</v>
      </c>
      <c r="L66" s="103">
        <f t="shared" si="23"/>
        <v>66000</v>
      </c>
      <c r="M66" s="102">
        <f t="shared" si="24"/>
        <v>55182.196118499996</v>
      </c>
      <c r="N66" s="102">
        <f t="shared" si="21"/>
        <v>7517.8038815</v>
      </c>
      <c r="O66" s="102">
        <f t="shared" si="22"/>
        <v>62700</v>
      </c>
      <c r="P66" s="102">
        <f t="shared" si="28"/>
        <v>52277.870007000005</v>
      </c>
      <c r="Q66" s="102">
        <f t="shared" si="9"/>
        <v>7122.1299930000005</v>
      </c>
      <c r="R66" s="102">
        <f t="shared" si="29"/>
        <v>59400.000000000007</v>
      </c>
      <c r="S66" s="102">
        <f t="shared" si="10"/>
        <v>46469.217784000008</v>
      </c>
      <c r="T66" s="102">
        <f t="shared" si="11"/>
        <v>6330.7822160000005</v>
      </c>
      <c r="U66" s="102">
        <f t="shared" si="12"/>
        <v>52800.000000000007</v>
      </c>
      <c r="V66" s="102">
        <f t="shared" si="13"/>
        <v>40660.565560999996</v>
      </c>
      <c r="W66" s="102">
        <f t="shared" si="14"/>
        <v>5539.4344389999997</v>
      </c>
      <c r="X66" s="102">
        <f t="shared" si="15"/>
        <v>46199.999999999993</v>
      </c>
      <c r="Y66" s="102">
        <f t="shared" si="16"/>
        <v>34851.913337999998</v>
      </c>
      <c r="Z66" s="102">
        <f t="shared" si="17"/>
        <v>4748.0866619999997</v>
      </c>
      <c r="AA66" s="66">
        <f t="shared" si="18"/>
        <v>39600</v>
      </c>
      <c r="AB66" s="36"/>
      <c r="AC66" s="36"/>
      <c r="AD66" s="36"/>
      <c r="AE66" s="36"/>
      <c r="AF66" s="36"/>
      <c r="AG66" s="37"/>
      <c r="AH66" s="36"/>
      <c r="AI66" s="36"/>
    </row>
    <row r="67" spans="1:35" ht="13.5" customHeight="1">
      <c r="A67" s="285">
        <v>64</v>
      </c>
      <c r="B67" s="46">
        <v>42248</v>
      </c>
      <c r="C67" s="68">
        <f>'BENEFÍCIOS-SEM JRS E SEM CORREÇ'!C67</f>
        <v>788</v>
      </c>
      <c r="D67" s="316">
        <f>'base(indices)'!G72</f>
        <v>1.3346489699999999</v>
      </c>
      <c r="E67" s="69">
        <f t="shared" si="0"/>
        <v>1051.70338836</v>
      </c>
      <c r="F67" s="321">
        <v>0</v>
      </c>
      <c r="G67" s="70">
        <f t="shared" si="1"/>
        <v>0</v>
      </c>
      <c r="H67" s="71">
        <f t="shared" si="2"/>
        <v>1051.70338836</v>
      </c>
      <c r="I67" s="300">
        <f t="shared" si="20"/>
        <v>77466.980952299986</v>
      </c>
      <c r="J67" s="122">
        <f>IF((I67-H$69+(H$69/12*4))+K67&gt;I149,I149-K67,(I67-H$69+(H$69/12*4)))</f>
        <v>58086.522230000002</v>
      </c>
      <c r="K67" s="122">
        <f t="shared" si="27"/>
        <v>7913.4777700000004</v>
      </c>
      <c r="L67" s="122">
        <f t="shared" si="23"/>
        <v>66000</v>
      </c>
      <c r="M67" s="122">
        <f t="shared" si="24"/>
        <v>55182.196118499996</v>
      </c>
      <c r="N67" s="122">
        <f t="shared" si="21"/>
        <v>7517.8038815</v>
      </c>
      <c r="O67" s="122">
        <f t="shared" si="22"/>
        <v>62700</v>
      </c>
      <c r="P67" s="104">
        <f t="shared" si="28"/>
        <v>52277.870007000005</v>
      </c>
      <c r="Q67" s="122">
        <f t="shared" si="9"/>
        <v>7122.1299930000005</v>
      </c>
      <c r="R67" s="122">
        <f t="shared" si="29"/>
        <v>59400.000000000007</v>
      </c>
      <c r="S67" s="122">
        <f t="shared" si="10"/>
        <v>46469.217784000008</v>
      </c>
      <c r="T67" s="122">
        <f t="shared" si="11"/>
        <v>6330.7822160000005</v>
      </c>
      <c r="U67" s="122">
        <f t="shared" si="12"/>
        <v>52800.000000000007</v>
      </c>
      <c r="V67" s="122">
        <f t="shared" si="13"/>
        <v>40660.565560999996</v>
      </c>
      <c r="W67" s="122">
        <f t="shared" si="14"/>
        <v>5539.4344389999997</v>
      </c>
      <c r="X67" s="122">
        <f t="shared" si="15"/>
        <v>46199.999999999993</v>
      </c>
      <c r="Y67" s="122">
        <f t="shared" si="16"/>
        <v>34851.913337999998</v>
      </c>
      <c r="Z67" s="122">
        <f t="shared" si="17"/>
        <v>4748.0866619999997</v>
      </c>
      <c r="AA67" s="52">
        <f t="shared" si="18"/>
        <v>39600</v>
      </c>
      <c r="AB67" s="18"/>
      <c r="AC67" s="18"/>
      <c r="AD67" s="18"/>
      <c r="AE67" s="18"/>
      <c r="AF67" s="18"/>
      <c r="AG67" s="19"/>
      <c r="AH67" s="18"/>
      <c r="AI67" s="18"/>
    </row>
    <row r="68" spans="1:35" s="30" customFormat="1" ht="13.5" customHeight="1">
      <c r="A68" s="285">
        <v>63</v>
      </c>
      <c r="B68" s="56">
        <v>42278</v>
      </c>
      <c r="C68" s="68">
        <f>'BENEFÍCIOS-SEM JRS E SEM CORREÇ'!C68</f>
        <v>788</v>
      </c>
      <c r="D68" s="316">
        <f>'base(indices)'!G73</f>
        <v>1.3294640600000001</v>
      </c>
      <c r="E68" s="58">
        <f t="shared" si="0"/>
        <v>1047.6176792799999</v>
      </c>
      <c r="F68" s="321">
        <v>0</v>
      </c>
      <c r="G68" s="60">
        <f t="shared" si="1"/>
        <v>0</v>
      </c>
      <c r="H68" s="61">
        <f t="shared" si="2"/>
        <v>1047.6176792799999</v>
      </c>
      <c r="I68" s="299">
        <f t="shared" si="20"/>
        <v>76415.277563939992</v>
      </c>
      <c r="J68" s="102">
        <f>IF((I68-H$69+(H$69/12*3))+K68&gt;I149,I149-K68,(I68-H$69+(H$69/12*3)))</f>
        <v>58086.522230000002</v>
      </c>
      <c r="K68" s="102">
        <f t="shared" si="27"/>
        <v>7913.4777700000004</v>
      </c>
      <c r="L68" s="103">
        <f t="shared" si="23"/>
        <v>66000</v>
      </c>
      <c r="M68" s="102">
        <f t="shared" si="24"/>
        <v>55182.196118499996</v>
      </c>
      <c r="N68" s="102">
        <f t="shared" si="21"/>
        <v>7517.8038815</v>
      </c>
      <c r="O68" s="102">
        <f t="shared" si="22"/>
        <v>62700</v>
      </c>
      <c r="P68" s="102">
        <f t="shared" si="28"/>
        <v>52277.870007000005</v>
      </c>
      <c r="Q68" s="102">
        <f t="shared" si="9"/>
        <v>7122.1299930000005</v>
      </c>
      <c r="R68" s="102">
        <f t="shared" si="29"/>
        <v>59400.000000000007</v>
      </c>
      <c r="S68" s="102">
        <f t="shared" si="10"/>
        <v>46469.217784000008</v>
      </c>
      <c r="T68" s="102">
        <f t="shared" si="11"/>
        <v>6330.7822160000005</v>
      </c>
      <c r="U68" s="102">
        <f t="shared" si="12"/>
        <v>52800.000000000007</v>
      </c>
      <c r="V68" s="102">
        <f t="shared" si="13"/>
        <v>40660.565560999996</v>
      </c>
      <c r="W68" s="102">
        <f t="shared" si="14"/>
        <v>5539.4344389999997</v>
      </c>
      <c r="X68" s="102">
        <f t="shared" si="15"/>
        <v>46199.999999999993</v>
      </c>
      <c r="Y68" s="102">
        <f t="shared" si="16"/>
        <v>34851.913337999998</v>
      </c>
      <c r="Z68" s="102">
        <f t="shared" si="17"/>
        <v>4748.0866619999997</v>
      </c>
      <c r="AA68" s="66">
        <f t="shared" si="18"/>
        <v>39600</v>
      </c>
      <c r="AB68" s="36"/>
      <c r="AC68" s="36"/>
      <c r="AD68" s="36"/>
      <c r="AE68" s="36"/>
      <c r="AF68" s="36"/>
      <c r="AG68" s="37"/>
      <c r="AH68" s="36"/>
      <c r="AI68" s="36"/>
    </row>
    <row r="69" spans="1:35" ht="13.5" customHeight="1">
      <c r="A69" s="285">
        <v>62</v>
      </c>
      <c r="B69" s="46">
        <v>42309</v>
      </c>
      <c r="C69" s="68">
        <f>'BENEFÍCIOS-SEM JRS E SEM CORREÇ'!C69</f>
        <v>788</v>
      </c>
      <c r="D69" s="316">
        <f>'base(indices)'!G74</f>
        <v>1.32074713</v>
      </c>
      <c r="E69" s="69">
        <f t="shared" si="0"/>
        <v>1040.7487384399999</v>
      </c>
      <c r="F69" s="321">
        <v>0</v>
      </c>
      <c r="G69" s="70">
        <f t="shared" si="1"/>
        <v>0</v>
      </c>
      <c r="H69" s="71">
        <f t="shared" si="2"/>
        <v>1040.7487384399999</v>
      </c>
      <c r="I69" s="300">
        <f t="shared" si="20"/>
        <v>75367.659884659995</v>
      </c>
      <c r="J69" s="122">
        <f>IF((I69-H$69+(H$69/12*2))+K69&gt;I149,I149-K69,(I69-H$69+(H$69/12*2)))</f>
        <v>58086.522230000002</v>
      </c>
      <c r="K69" s="122">
        <f t="shared" si="27"/>
        <v>7913.4777700000004</v>
      </c>
      <c r="L69" s="122">
        <f t="shared" si="23"/>
        <v>66000</v>
      </c>
      <c r="M69" s="122">
        <f t="shared" si="24"/>
        <v>55182.196118499996</v>
      </c>
      <c r="N69" s="122">
        <f t="shared" si="21"/>
        <v>7517.8038815</v>
      </c>
      <c r="O69" s="122">
        <f t="shared" si="22"/>
        <v>62700</v>
      </c>
      <c r="P69" s="104">
        <f t="shared" si="28"/>
        <v>52277.870007000005</v>
      </c>
      <c r="Q69" s="122">
        <f t="shared" si="9"/>
        <v>7122.1299930000005</v>
      </c>
      <c r="R69" s="122">
        <f t="shared" si="29"/>
        <v>59400.000000000007</v>
      </c>
      <c r="S69" s="122">
        <f t="shared" si="10"/>
        <v>46469.217784000008</v>
      </c>
      <c r="T69" s="122">
        <f t="shared" si="11"/>
        <v>6330.7822160000005</v>
      </c>
      <c r="U69" s="122">
        <f t="shared" si="12"/>
        <v>52800.000000000007</v>
      </c>
      <c r="V69" s="122">
        <f t="shared" si="13"/>
        <v>40660.565560999996</v>
      </c>
      <c r="W69" s="122">
        <f t="shared" si="14"/>
        <v>5539.4344389999997</v>
      </c>
      <c r="X69" s="122">
        <f t="shared" si="15"/>
        <v>46199.999999999993</v>
      </c>
      <c r="Y69" s="122">
        <f t="shared" si="16"/>
        <v>34851.913337999998</v>
      </c>
      <c r="Z69" s="122">
        <f t="shared" si="17"/>
        <v>4748.0866619999997</v>
      </c>
      <c r="AA69" s="52">
        <f t="shared" si="18"/>
        <v>39600</v>
      </c>
      <c r="AB69" s="18"/>
      <c r="AC69" s="18"/>
      <c r="AD69" s="18"/>
      <c r="AE69" s="18"/>
      <c r="AF69" s="18"/>
      <c r="AG69" s="19"/>
      <c r="AH69" s="18"/>
      <c r="AI69" s="18"/>
    </row>
    <row r="70" spans="1:35" s="30" customFormat="1" ht="13.5" customHeight="1" thickBot="1">
      <c r="A70" s="286">
        <v>61</v>
      </c>
      <c r="B70" s="76">
        <v>42339</v>
      </c>
      <c r="C70" s="77">
        <f>'BENEFÍCIOS-SEM JRS E SEM CORREÇ'!C70</f>
        <v>1576</v>
      </c>
      <c r="D70" s="317">
        <f>'base(indices)'!G75</f>
        <v>1.3096154</v>
      </c>
      <c r="E70" s="279">
        <f t="shared" si="0"/>
        <v>2063.9538704000001</v>
      </c>
      <c r="F70" s="322">
        <v>0</v>
      </c>
      <c r="G70" s="233">
        <f t="shared" si="1"/>
        <v>0</v>
      </c>
      <c r="H70" s="287">
        <f t="shared" si="2"/>
        <v>2063.9538704000001</v>
      </c>
      <c r="I70" s="301">
        <f t="shared" si="20"/>
        <v>74326.911146219994</v>
      </c>
      <c r="J70" s="95">
        <f>IF((I70-H$69+(H$69/12*1))+K70&gt;I149,I149-K70,(I70-H$69+(H$69/12*1)))</f>
        <v>58086.522230000002</v>
      </c>
      <c r="K70" s="95">
        <f t="shared" si="27"/>
        <v>7913.4777700000004</v>
      </c>
      <c r="L70" s="236">
        <f t="shared" si="23"/>
        <v>66000</v>
      </c>
      <c r="M70" s="95">
        <f t="shared" si="24"/>
        <v>55182.196118499996</v>
      </c>
      <c r="N70" s="95">
        <f t="shared" si="21"/>
        <v>7517.8038815</v>
      </c>
      <c r="O70" s="95">
        <f t="shared" si="22"/>
        <v>62700</v>
      </c>
      <c r="P70" s="95">
        <f t="shared" si="28"/>
        <v>52277.870007000005</v>
      </c>
      <c r="Q70" s="95">
        <f t="shared" si="9"/>
        <v>7122.1299930000005</v>
      </c>
      <c r="R70" s="95">
        <f t="shared" si="29"/>
        <v>59400.000000000007</v>
      </c>
      <c r="S70" s="95">
        <f t="shared" si="10"/>
        <v>46469.217784000008</v>
      </c>
      <c r="T70" s="95">
        <f t="shared" si="11"/>
        <v>6330.7822160000005</v>
      </c>
      <c r="U70" s="95">
        <f t="shared" si="12"/>
        <v>52800.000000000007</v>
      </c>
      <c r="V70" s="95">
        <f t="shared" si="13"/>
        <v>40660.565560999996</v>
      </c>
      <c r="W70" s="95">
        <f t="shared" si="14"/>
        <v>5539.4344389999997</v>
      </c>
      <c r="X70" s="95">
        <f t="shared" si="15"/>
        <v>46199.999999999993</v>
      </c>
      <c r="Y70" s="95">
        <f t="shared" si="16"/>
        <v>34851.913337999998</v>
      </c>
      <c r="Z70" s="95">
        <f t="shared" si="17"/>
        <v>4748.0866619999997</v>
      </c>
      <c r="AA70" s="237">
        <f t="shared" si="18"/>
        <v>39600</v>
      </c>
      <c r="AB70" s="36"/>
      <c r="AC70" s="36"/>
      <c r="AD70" s="36"/>
      <c r="AE70" s="36"/>
      <c r="AF70" s="36"/>
      <c r="AG70" s="37"/>
      <c r="AH70" s="36"/>
      <c r="AI70" s="36"/>
    </row>
    <row r="71" spans="1:35" ht="13.5" customHeight="1">
      <c r="A71" s="288">
        <v>60</v>
      </c>
      <c r="B71" s="160">
        <v>42370</v>
      </c>
      <c r="C71" s="47">
        <f>'BENEFÍCIOS-SEM JRS E SEM CORREÇ'!C71</f>
        <v>880</v>
      </c>
      <c r="D71" s="306">
        <f>'base(indices)'!G76</f>
        <v>1.29434216</v>
      </c>
      <c r="E71" s="163">
        <f t="shared" si="0"/>
        <v>1139.0211008000001</v>
      </c>
      <c r="F71" s="320">
        <v>0</v>
      </c>
      <c r="G71" s="87">
        <f t="shared" si="1"/>
        <v>0</v>
      </c>
      <c r="H71" s="89">
        <f t="shared" si="2"/>
        <v>1139.0211008000001</v>
      </c>
      <c r="I71" s="298">
        <f t="shared" si="20"/>
        <v>72262.957275819994</v>
      </c>
      <c r="J71" s="123">
        <f>IF((I71-H$81+(H$81))+K71&gt;I149,I149-K71,(I71-H$81+(H$81)))</f>
        <v>58086.522230000002</v>
      </c>
      <c r="K71" s="123">
        <f t="shared" si="27"/>
        <v>7913.4777700000004</v>
      </c>
      <c r="L71" s="123">
        <f t="shared" si="23"/>
        <v>66000</v>
      </c>
      <c r="M71" s="123">
        <f t="shared" si="24"/>
        <v>55182.196118499996</v>
      </c>
      <c r="N71" s="123">
        <f t="shared" si="21"/>
        <v>7517.8038815</v>
      </c>
      <c r="O71" s="123">
        <f t="shared" si="22"/>
        <v>62700</v>
      </c>
      <c r="P71" s="100">
        <f t="shared" si="28"/>
        <v>52277.870007000005</v>
      </c>
      <c r="Q71" s="123">
        <f t="shared" si="9"/>
        <v>7122.1299930000005</v>
      </c>
      <c r="R71" s="123">
        <f t="shared" si="29"/>
        <v>59400.000000000007</v>
      </c>
      <c r="S71" s="123">
        <f t="shared" si="10"/>
        <v>46469.217784000008</v>
      </c>
      <c r="T71" s="123">
        <f t="shared" si="11"/>
        <v>6330.7822160000005</v>
      </c>
      <c r="U71" s="123">
        <f t="shared" si="12"/>
        <v>52800.000000000007</v>
      </c>
      <c r="V71" s="123">
        <f t="shared" si="13"/>
        <v>40660.565560999996</v>
      </c>
      <c r="W71" s="123">
        <f t="shared" si="14"/>
        <v>5539.4344389999997</v>
      </c>
      <c r="X71" s="123">
        <f t="shared" si="15"/>
        <v>46199.999999999993</v>
      </c>
      <c r="Y71" s="123">
        <f t="shared" si="16"/>
        <v>34851.913337999998</v>
      </c>
      <c r="Z71" s="123">
        <f t="shared" si="17"/>
        <v>4748.0866619999997</v>
      </c>
      <c r="AA71" s="55">
        <f t="shared" si="18"/>
        <v>39600</v>
      </c>
      <c r="AB71" s="18"/>
      <c r="AC71" s="18"/>
      <c r="AD71" s="18"/>
      <c r="AE71" s="18"/>
      <c r="AF71" s="18"/>
      <c r="AG71" s="19"/>
      <c r="AH71" s="18"/>
      <c r="AI71" s="18"/>
    </row>
    <row r="72" spans="1:35" s="30" customFormat="1" ht="13.5" customHeight="1">
      <c r="A72" s="285">
        <v>59</v>
      </c>
      <c r="B72" s="56">
        <v>42401</v>
      </c>
      <c r="C72" s="68">
        <f>'BENEFÍCIOS-SEM JRS E SEM CORREÇ'!C72</f>
        <v>880</v>
      </c>
      <c r="D72" s="316">
        <f>'base(indices)'!G77</f>
        <v>1.2825427700000001</v>
      </c>
      <c r="E72" s="58">
        <f t="shared" si="0"/>
        <v>1128.6376376000001</v>
      </c>
      <c r="F72" s="321">
        <v>0</v>
      </c>
      <c r="G72" s="60">
        <f t="shared" si="1"/>
        <v>0</v>
      </c>
      <c r="H72" s="61">
        <f t="shared" si="2"/>
        <v>1128.6376376000001</v>
      </c>
      <c r="I72" s="299">
        <f t="shared" si="20"/>
        <v>71123.93617501999</v>
      </c>
      <c r="J72" s="102">
        <f>IF((I72-H$81+(H$81/12*11))+K72&gt;I149,I149-K72,(I72-H$81+(H$81/12*11)))</f>
        <v>58086.522230000002</v>
      </c>
      <c r="K72" s="102">
        <f t="shared" si="27"/>
        <v>7913.4777700000004</v>
      </c>
      <c r="L72" s="103">
        <f t="shared" si="23"/>
        <v>66000</v>
      </c>
      <c r="M72" s="102">
        <f t="shared" si="24"/>
        <v>55182.196118499996</v>
      </c>
      <c r="N72" s="102">
        <f t="shared" si="21"/>
        <v>7517.8038815</v>
      </c>
      <c r="O72" s="102">
        <f t="shared" si="22"/>
        <v>62700</v>
      </c>
      <c r="P72" s="102">
        <f>J72*$P$9</f>
        <v>52277.870007000005</v>
      </c>
      <c r="Q72" s="102">
        <f t="shared" si="9"/>
        <v>7122.1299930000005</v>
      </c>
      <c r="R72" s="102">
        <f t="shared" si="29"/>
        <v>59400.000000000007</v>
      </c>
      <c r="S72" s="102">
        <f t="shared" si="10"/>
        <v>46469.217784000008</v>
      </c>
      <c r="T72" s="102">
        <f t="shared" si="11"/>
        <v>6330.7822160000005</v>
      </c>
      <c r="U72" s="102">
        <f t="shared" si="12"/>
        <v>52800.000000000007</v>
      </c>
      <c r="V72" s="102">
        <f t="shared" si="13"/>
        <v>40660.565560999996</v>
      </c>
      <c r="W72" s="102">
        <f t="shared" si="14"/>
        <v>5539.4344389999997</v>
      </c>
      <c r="X72" s="102">
        <f t="shared" si="15"/>
        <v>46199.999999999993</v>
      </c>
      <c r="Y72" s="102">
        <f t="shared" si="16"/>
        <v>34851.913337999998</v>
      </c>
      <c r="Z72" s="102">
        <f t="shared" si="17"/>
        <v>4748.0866619999997</v>
      </c>
      <c r="AA72" s="66">
        <f t="shared" si="18"/>
        <v>39600</v>
      </c>
      <c r="AB72" s="36"/>
      <c r="AC72" s="36"/>
      <c r="AD72" s="36"/>
      <c r="AE72" s="36"/>
      <c r="AF72" s="36"/>
      <c r="AG72" s="37"/>
      <c r="AH72" s="36"/>
      <c r="AI72" s="36"/>
    </row>
    <row r="73" spans="1:35" ht="13.5" customHeight="1">
      <c r="A73" s="285">
        <v>58</v>
      </c>
      <c r="B73" s="46">
        <v>42430</v>
      </c>
      <c r="C73" s="68">
        <f>'BENEFÍCIOS-SEM JRS E SEM CORREÇ'!C73</f>
        <v>880</v>
      </c>
      <c r="D73" s="316">
        <f>'base(indices)'!G78</f>
        <v>1.2645856499999999</v>
      </c>
      <c r="E73" s="69">
        <f t="shared" si="0"/>
        <v>1112.835372</v>
      </c>
      <c r="F73" s="321">
        <v>0</v>
      </c>
      <c r="G73" s="70">
        <f t="shared" si="1"/>
        <v>0</v>
      </c>
      <c r="H73" s="71">
        <f t="shared" si="2"/>
        <v>1112.835372</v>
      </c>
      <c r="I73" s="300">
        <f t="shared" si="20"/>
        <v>69995.298537419992</v>
      </c>
      <c r="J73" s="122">
        <f>IF((I73-H$81+(H$81/12*10))+K73&gt;I149,I149-K73,(I73-H$81+(H$81/12*10)))</f>
        <v>58086.522230000002</v>
      </c>
      <c r="K73" s="122">
        <f t="shared" si="27"/>
        <v>7913.4777700000004</v>
      </c>
      <c r="L73" s="122">
        <f t="shared" si="23"/>
        <v>66000</v>
      </c>
      <c r="M73" s="122">
        <f t="shared" si="24"/>
        <v>55182.196118499996</v>
      </c>
      <c r="N73" s="122">
        <f t="shared" si="21"/>
        <v>7517.8038815</v>
      </c>
      <c r="O73" s="122">
        <f t="shared" si="22"/>
        <v>62700</v>
      </c>
      <c r="P73" s="104">
        <f>J73*$P$9</f>
        <v>52277.870007000005</v>
      </c>
      <c r="Q73" s="122">
        <f t="shared" si="9"/>
        <v>7122.1299930000005</v>
      </c>
      <c r="R73" s="122">
        <f t="shared" si="29"/>
        <v>59400.000000000007</v>
      </c>
      <c r="S73" s="122">
        <f t="shared" si="10"/>
        <v>46469.217784000008</v>
      </c>
      <c r="T73" s="122">
        <f t="shared" si="11"/>
        <v>6330.7822160000005</v>
      </c>
      <c r="U73" s="122">
        <f t="shared" si="12"/>
        <v>52800.000000000007</v>
      </c>
      <c r="V73" s="122">
        <f t="shared" si="13"/>
        <v>40660.565560999996</v>
      </c>
      <c r="W73" s="122">
        <f t="shared" si="14"/>
        <v>5539.4344389999997</v>
      </c>
      <c r="X73" s="122">
        <f t="shared" si="15"/>
        <v>46199.999999999993</v>
      </c>
      <c r="Y73" s="122">
        <f t="shared" si="16"/>
        <v>34851.913337999998</v>
      </c>
      <c r="Z73" s="122">
        <f t="shared" si="17"/>
        <v>4748.0866619999997</v>
      </c>
      <c r="AA73" s="52">
        <f t="shared" si="18"/>
        <v>39600</v>
      </c>
      <c r="AB73" s="18"/>
      <c r="AC73" s="18"/>
      <c r="AD73" s="18"/>
      <c r="AE73" s="18"/>
      <c r="AF73" s="18"/>
      <c r="AG73" s="19"/>
      <c r="AH73" s="18"/>
      <c r="AI73" s="18"/>
    </row>
    <row r="74" spans="1:35" s="30" customFormat="1" ht="13.5" customHeight="1">
      <c r="A74" s="285">
        <v>57</v>
      </c>
      <c r="B74" s="56">
        <v>42461</v>
      </c>
      <c r="C74" s="68">
        <f>'BENEFÍCIOS-SEM JRS E SEM CORREÇ'!C74</f>
        <v>880</v>
      </c>
      <c r="D74" s="316">
        <f>'base(indices)'!G79</f>
        <v>1.25917122</v>
      </c>
      <c r="E74" s="58">
        <f t="shared" si="0"/>
        <v>1108.0706736</v>
      </c>
      <c r="F74" s="321">
        <v>0</v>
      </c>
      <c r="G74" s="60">
        <f t="shared" si="1"/>
        <v>0</v>
      </c>
      <c r="H74" s="61">
        <f t="shared" si="2"/>
        <v>1108.0706736</v>
      </c>
      <c r="I74" s="299">
        <f t="shared" si="20"/>
        <v>68882.463165419991</v>
      </c>
      <c r="J74" s="102">
        <f>IF((I74-H$81+(H$81/12*9))+K74&gt;I149,I149-K74,(I74-H$81+(H$81/12*9)))</f>
        <v>58086.522230000002</v>
      </c>
      <c r="K74" s="102">
        <f t="shared" si="27"/>
        <v>7913.4777700000004</v>
      </c>
      <c r="L74" s="103">
        <f t="shared" si="23"/>
        <v>66000</v>
      </c>
      <c r="M74" s="102">
        <f t="shared" si="24"/>
        <v>55182.196118499996</v>
      </c>
      <c r="N74" s="102">
        <f t="shared" si="21"/>
        <v>7517.8038815</v>
      </c>
      <c r="O74" s="102">
        <f t="shared" si="22"/>
        <v>62700</v>
      </c>
      <c r="P74" s="102">
        <f t="shared" ref="P74:P130" si="30">J74*$P$9</f>
        <v>52277.870007000005</v>
      </c>
      <c r="Q74" s="102">
        <f t="shared" si="9"/>
        <v>7122.1299930000005</v>
      </c>
      <c r="R74" s="102">
        <f>P74+Q74</f>
        <v>59400.000000000007</v>
      </c>
      <c r="S74" s="102">
        <f t="shared" si="10"/>
        <v>46469.217784000008</v>
      </c>
      <c r="T74" s="102">
        <f t="shared" si="11"/>
        <v>6330.7822160000005</v>
      </c>
      <c r="U74" s="102">
        <f t="shared" si="12"/>
        <v>52800.000000000007</v>
      </c>
      <c r="V74" s="102">
        <f t="shared" si="13"/>
        <v>40660.565560999996</v>
      </c>
      <c r="W74" s="102">
        <f t="shared" si="14"/>
        <v>5539.4344389999997</v>
      </c>
      <c r="X74" s="102">
        <f t="shared" si="15"/>
        <v>46199.999999999993</v>
      </c>
      <c r="Y74" s="102">
        <f t="shared" si="16"/>
        <v>34851.913337999998</v>
      </c>
      <c r="Z74" s="102">
        <f t="shared" si="17"/>
        <v>4748.0866619999997</v>
      </c>
      <c r="AA74" s="66">
        <f t="shared" si="18"/>
        <v>39600</v>
      </c>
      <c r="AB74" s="36"/>
      <c r="AC74" s="36"/>
      <c r="AD74" s="36"/>
      <c r="AE74" s="36"/>
      <c r="AF74" s="36"/>
      <c r="AG74" s="37"/>
      <c r="AH74" s="36"/>
      <c r="AI74" s="36"/>
    </row>
    <row r="75" spans="1:35" ht="13.5" customHeight="1">
      <c r="A75" s="285">
        <v>56</v>
      </c>
      <c r="B75" s="46">
        <v>42491</v>
      </c>
      <c r="C75" s="68">
        <f>'BENEFÍCIOS-SEM JRS E SEM CORREÇ'!C75</f>
        <v>880</v>
      </c>
      <c r="D75" s="316">
        <f>'base(indices)'!G80</f>
        <v>1.2527820300000001</v>
      </c>
      <c r="E75" s="69">
        <f t="shared" ref="E75:E130" si="31">C75*D75</f>
        <v>1102.4481864000002</v>
      </c>
      <c r="F75" s="323">
        <v>0</v>
      </c>
      <c r="G75" s="70">
        <f t="shared" ref="G75:G130" si="32">E75*F75</f>
        <v>0</v>
      </c>
      <c r="H75" s="71">
        <f t="shared" ref="H75:H130" si="33">E75+G75</f>
        <v>1102.4481864000002</v>
      </c>
      <c r="I75" s="300">
        <f t="shared" si="20"/>
        <v>67774.392491819992</v>
      </c>
      <c r="J75" s="122">
        <f>IF((I75-H$81+(H$81/12*8))+K75&gt;I149,I149-K75,(I75-H$81+(H$81/12*8)))</f>
        <v>58086.522230000002</v>
      </c>
      <c r="K75" s="122">
        <f t="shared" ref="K75:K106" si="34">I$148</f>
        <v>7913.4777700000004</v>
      </c>
      <c r="L75" s="122">
        <f t="shared" si="23"/>
        <v>66000</v>
      </c>
      <c r="M75" s="122">
        <f t="shared" si="24"/>
        <v>55182.196118499996</v>
      </c>
      <c r="N75" s="122">
        <f t="shared" si="21"/>
        <v>7517.8038815</v>
      </c>
      <c r="O75" s="122">
        <f t="shared" si="22"/>
        <v>62700</v>
      </c>
      <c r="P75" s="104">
        <f t="shared" si="30"/>
        <v>52277.870007000005</v>
      </c>
      <c r="Q75" s="122">
        <f t="shared" ref="Q75:Q130" si="35">K75*P$9</f>
        <v>7122.1299930000005</v>
      </c>
      <c r="R75" s="122">
        <f t="shared" ref="R75:R130" si="36">P75+Q75</f>
        <v>59400.000000000007</v>
      </c>
      <c r="S75" s="122">
        <f t="shared" ref="S75:S93" si="37">J75*S$9</f>
        <v>46469.217784000008</v>
      </c>
      <c r="T75" s="122">
        <f t="shared" ref="T75:T130" si="38">K75*S$9</f>
        <v>6330.7822160000005</v>
      </c>
      <c r="U75" s="122">
        <f t="shared" ref="U75:U93" si="39">S75+T75</f>
        <v>52800.000000000007</v>
      </c>
      <c r="V75" s="122">
        <f t="shared" ref="V75:V130" si="40">J75*V$9</f>
        <v>40660.565560999996</v>
      </c>
      <c r="W75" s="122">
        <f t="shared" ref="W75:W130" si="41">K75*V$9</f>
        <v>5539.4344389999997</v>
      </c>
      <c r="X75" s="122">
        <f t="shared" ref="X75:X130" si="42">V75+W75</f>
        <v>46199.999999999993</v>
      </c>
      <c r="Y75" s="122">
        <f t="shared" ref="Y75:Y130" si="43">J75*Y$9</f>
        <v>34851.913337999998</v>
      </c>
      <c r="Z75" s="122">
        <f t="shared" ref="Z75:Z130" si="44">K75*Y$9</f>
        <v>4748.0866619999997</v>
      </c>
      <c r="AA75" s="52">
        <f t="shared" ref="AA75:AA130" si="45">Y75+Z75</f>
        <v>39600</v>
      </c>
      <c r="AB75" s="18"/>
      <c r="AC75" s="18"/>
      <c r="AD75" s="18"/>
      <c r="AE75" s="18"/>
      <c r="AF75" s="18"/>
      <c r="AG75" s="19"/>
      <c r="AH75" s="18"/>
      <c r="AI75" s="18"/>
    </row>
    <row r="76" spans="1:35" s="30" customFormat="1" ht="13.5" customHeight="1">
      <c r="A76" s="285">
        <v>55</v>
      </c>
      <c r="B76" s="56">
        <v>42522</v>
      </c>
      <c r="C76" s="68">
        <f>'BENEFÍCIOS-SEM JRS E SEM CORREÇ'!C76</f>
        <v>880</v>
      </c>
      <c r="D76" s="316">
        <f>'base(indices)'!G81</f>
        <v>1.2420999699999999</v>
      </c>
      <c r="E76" s="58">
        <f t="shared" si="31"/>
        <v>1093.0479736</v>
      </c>
      <c r="F76" s="321">
        <v>0</v>
      </c>
      <c r="G76" s="60">
        <f t="shared" si="32"/>
        <v>0</v>
      </c>
      <c r="H76" s="61">
        <f t="shared" si="33"/>
        <v>1093.0479736</v>
      </c>
      <c r="I76" s="299">
        <f t="shared" si="20"/>
        <v>66671.944305419995</v>
      </c>
      <c r="J76" s="102">
        <f>IF((I76-H$81+(H$81/12*7))+K76&gt;I149,I149-K76,(I76-H$81+(H$81/12*7)))</f>
        <v>58086.522230000002</v>
      </c>
      <c r="K76" s="102">
        <f t="shared" si="34"/>
        <v>7913.4777700000004</v>
      </c>
      <c r="L76" s="103">
        <f t="shared" si="23"/>
        <v>66000</v>
      </c>
      <c r="M76" s="102">
        <f t="shared" si="24"/>
        <v>55182.196118499996</v>
      </c>
      <c r="N76" s="102">
        <f t="shared" si="21"/>
        <v>7517.8038815</v>
      </c>
      <c r="O76" s="102">
        <f t="shared" si="22"/>
        <v>62700</v>
      </c>
      <c r="P76" s="102">
        <f t="shared" si="30"/>
        <v>52277.870007000005</v>
      </c>
      <c r="Q76" s="102">
        <f t="shared" si="35"/>
        <v>7122.1299930000005</v>
      </c>
      <c r="R76" s="102">
        <f t="shared" si="36"/>
        <v>59400.000000000007</v>
      </c>
      <c r="S76" s="102">
        <f t="shared" si="37"/>
        <v>46469.217784000008</v>
      </c>
      <c r="T76" s="102">
        <f t="shared" si="38"/>
        <v>6330.7822160000005</v>
      </c>
      <c r="U76" s="102">
        <f t="shared" si="39"/>
        <v>52800.000000000007</v>
      </c>
      <c r="V76" s="102">
        <f t="shared" si="40"/>
        <v>40660.565560999996</v>
      </c>
      <c r="W76" s="102">
        <f t="shared" si="41"/>
        <v>5539.4344389999997</v>
      </c>
      <c r="X76" s="102">
        <f t="shared" si="42"/>
        <v>46199.999999999993</v>
      </c>
      <c r="Y76" s="102">
        <f t="shared" si="43"/>
        <v>34851.913337999998</v>
      </c>
      <c r="Z76" s="102">
        <f t="shared" si="44"/>
        <v>4748.0866619999997</v>
      </c>
      <c r="AA76" s="66">
        <f t="shared" si="45"/>
        <v>39600</v>
      </c>
      <c r="AB76" s="36"/>
      <c r="AC76" s="36"/>
      <c r="AD76" s="36"/>
      <c r="AE76" s="36"/>
      <c r="AF76" s="36"/>
      <c r="AG76" s="37"/>
      <c r="AH76" s="36"/>
      <c r="AI76" s="36"/>
    </row>
    <row r="77" spans="1:35" ht="13.5" customHeight="1">
      <c r="A77" s="285">
        <v>54</v>
      </c>
      <c r="B77" s="46">
        <v>42552</v>
      </c>
      <c r="C77" s="68">
        <f>'BENEFÍCIOS-SEM JRS E SEM CORREÇ'!C77</f>
        <v>880</v>
      </c>
      <c r="D77" s="316">
        <f>'base(indices)'!G82</f>
        <v>1.2371513599999999</v>
      </c>
      <c r="E77" s="69">
        <f t="shared" si="31"/>
        <v>1088.6931967999999</v>
      </c>
      <c r="F77" s="323">
        <v>0</v>
      </c>
      <c r="G77" s="70">
        <f t="shared" si="32"/>
        <v>0</v>
      </c>
      <c r="H77" s="71">
        <f t="shared" si="33"/>
        <v>1088.6931967999999</v>
      </c>
      <c r="I77" s="300">
        <f t="shared" ref="I77:I130" si="46">I76-H76</f>
        <v>65578.896331819997</v>
      </c>
      <c r="J77" s="122">
        <f>IF((I77-H$81+(H$81/12*6))+K77&gt;I149,I149-K77,(I77-H$81+(H$81/12*6)))</f>
        <v>58086.522230000002</v>
      </c>
      <c r="K77" s="122">
        <f t="shared" si="34"/>
        <v>7913.4777700000004</v>
      </c>
      <c r="L77" s="122">
        <f t="shared" si="23"/>
        <v>66000</v>
      </c>
      <c r="M77" s="122">
        <f t="shared" si="24"/>
        <v>55182.196118499996</v>
      </c>
      <c r="N77" s="122">
        <f t="shared" si="21"/>
        <v>7517.8038815</v>
      </c>
      <c r="O77" s="122">
        <f t="shared" si="22"/>
        <v>62700</v>
      </c>
      <c r="P77" s="104">
        <f t="shared" si="30"/>
        <v>52277.870007000005</v>
      </c>
      <c r="Q77" s="122">
        <f t="shared" si="35"/>
        <v>7122.1299930000005</v>
      </c>
      <c r="R77" s="122">
        <f t="shared" si="36"/>
        <v>59400.000000000007</v>
      </c>
      <c r="S77" s="122">
        <f t="shared" si="37"/>
        <v>46469.217784000008</v>
      </c>
      <c r="T77" s="122">
        <f t="shared" si="38"/>
        <v>6330.7822160000005</v>
      </c>
      <c r="U77" s="122">
        <f t="shared" si="39"/>
        <v>52800.000000000007</v>
      </c>
      <c r="V77" s="122">
        <f t="shared" si="40"/>
        <v>40660.565560999996</v>
      </c>
      <c r="W77" s="122">
        <f t="shared" si="41"/>
        <v>5539.4344389999997</v>
      </c>
      <c r="X77" s="122">
        <f t="shared" si="42"/>
        <v>46199.999999999993</v>
      </c>
      <c r="Y77" s="122">
        <f t="shared" si="43"/>
        <v>34851.913337999998</v>
      </c>
      <c r="Z77" s="122">
        <f t="shared" si="44"/>
        <v>4748.0866619999997</v>
      </c>
      <c r="AA77" s="52">
        <f t="shared" si="45"/>
        <v>39600</v>
      </c>
      <c r="AB77" s="18"/>
      <c r="AC77" s="18"/>
      <c r="AD77" s="18"/>
      <c r="AE77" s="18"/>
      <c r="AF77" s="18"/>
      <c r="AG77" s="19"/>
      <c r="AH77" s="18"/>
      <c r="AI77" s="18"/>
    </row>
    <row r="78" spans="1:35" s="30" customFormat="1" ht="13.5" customHeight="1">
      <c r="A78" s="285">
        <v>53</v>
      </c>
      <c r="B78" s="56">
        <v>42583</v>
      </c>
      <c r="C78" s="68">
        <f>'BENEFÍCIOS-SEM JRS E SEM CORREÇ'!C78</f>
        <v>880</v>
      </c>
      <c r="D78" s="316">
        <f>'base(indices)'!G83</f>
        <v>1.23050663</v>
      </c>
      <c r="E78" s="58">
        <f t="shared" si="31"/>
        <v>1082.8458344000001</v>
      </c>
      <c r="F78" s="321">
        <v>0</v>
      </c>
      <c r="G78" s="60">
        <f t="shared" si="32"/>
        <v>0</v>
      </c>
      <c r="H78" s="61">
        <f t="shared" si="33"/>
        <v>1082.8458344000001</v>
      </c>
      <c r="I78" s="299">
        <f t="shared" si="46"/>
        <v>64490.203135019998</v>
      </c>
      <c r="J78" s="102">
        <f>IF((I78-H$81+(H$81/12*5))+K78&gt;I149,I149-K78,(I78-H$81+(H$81/12*5)))</f>
        <v>58086.522230000002</v>
      </c>
      <c r="K78" s="102">
        <f t="shared" si="34"/>
        <v>7913.4777700000004</v>
      </c>
      <c r="L78" s="103">
        <f t="shared" si="23"/>
        <v>66000</v>
      </c>
      <c r="M78" s="102">
        <f t="shared" si="24"/>
        <v>55182.196118499996</v>
      </c>
      <c r="N78" s="102">
        <f t="shared" si="21"/>
        <v>7517.8038815</v>
      </c>
      <c r="O78" s="102">
        <f t="shared" si="22"/>
        <v>62700</v>
      </c>
      <c r="P78" s="102">
        <f t="shared" si="30"/>
        <v>52277.870007000005</v>
      </c>
      <c r="Q78" s="102">
        <f t="shared" si="35"/>
        <v>7122.1299930000005</v>
      </c>
      <c r="R78" s="102">
        <f t="shared" si="36"/>
        <v>59400.000000000007</v>
      </c>
      <c r="S78" s="102">
        <f t="shared" si="37"/>
        <v>46469.217784000008</v>
      </c>
      <c r="T78" s="102">
        <f t="shared" si="38"/>
        <v>6330.7822160000005</v>
      </c>
      <c r="U78" s="102">
        <f t="shared" si="39"/>
        <v>52800.000000000007</v>
      </c>
      <c r="V78" s="102">
        <f t="shared" si="40"/>
        <v>40660.565560999996</v>
      </c>
      <c r="W78" s="102">
        <f t="shared" si="41"/>
        <v>5539.4344389999997</v>
      </c>
      <c r="X78" s="102">
        <f t="shared" si="42"/>
        <v>46199.999999999993</v>
      </c>
      <c r="Y78" s="102">
        <f t="shared" si="43"/>
        <v>34851.913337999998</v>
      </c>
      <c r="Z78" s="102">
        <f t="shared" si="44"/>
        <v>4748.0866619999997</v>
      </c>
      <c r="AA78" s="66">
        <f t="shared" si="45"/>
        <v>39600</v>
      </c>
      <c r="AB78" s="36"/>
      <c r="AC78" s="36"/>
      <c r="AD78" s="36"/>
      <c r="AE78" s="36"/>
      <c r="AF78" s="36"/>
      <c r="AG78" s="37"/>
      <c r="AH78" s="36"/>
      <c r="AI78" s="36"/>
    </row>
    <row r="79" spans="1:35" ht="13.5" customHeight="1">
      <c r="A79" s="285">
        <v>52</v>
      </c>
      <c r="B79" s="46">
        <v>42614</v>
      </c>
      <c r="C79" s="68">
        <f>'BENEFÍCIOS-SEM JRS E SEM CORREÇ'!C79</f>
        <v>880</v>
      </c>
      <c r="D79" s="316">
        <f>'base(indices)'!G84</f>
        <v>1.2249941499999999</v>
      </c>
      <c r="E79" s="69">
        <f t="shared" si="31"/>
        <v>1077.9948519999998</v>
      </c>
      <c r="F79" s="321">
        <v>0</v>
      </c>
      <c r="G79" s="70">
        <f t="shared" si="32"/>
        <v>0</v>
      </c>
      <c r="H79" s="71">
        <f t="shared" si="33"/>
        <v>1077.9948519999998</v>
      </c>
      <c r="I79" s="300">
        <f t="shared" si="46"/>
        <v>63407.357300619995</v>
      </c>
      <c r="J79" s="122">
        <f>IF((I79-H$81+(H$81/12*4))+K79&gt;I149,I149-K79,(I79-H$81+(H$81/12*4)))</f>
        <v>58086.522230000002</v>
      </c>
      <c r="K79" s="122">
        <f t="shared" si="34"/>
        <v>7913.4777700000004</v>
      </c>
      <c r="L79" s="122">
        <f t="shared" si="23"/>
        <v>66000</v>
      </c>
      <c r="M79" s="122">
        <f t="shared" si="24"/>
        <v>55182.196118499996</v>
      </c>
      <c r="N79" s="122">
        <f t="shared" si="21"/>
        <v>7517.8038815</v>
      </c>
      <c r="O79" s="122">
        <f t="shared" si="22"/>
        <v>62700</v>
      </c>
      <c r="P79" s="104">
        <f t="shared" si="30"/>
        <v>52277.870007000005</v>
      </c>
      <c r="Q79" s="122">
        <f t="shared" si="35"/>
        <v>7122.1299930000005</v>
      </c>
      <c r="R79" s="122">
        <f t="shared" si="36"/>
        <v>59400.000000000007</v>
      </c>
      <c r="S79" s="122">
        <f t="shared" si="37"/>
        <v>46469.217784000008</v>
      </c>
      <c r="T79" s="122">
        <f t="shared" si="38"/>
        <v>6330.7822160000005</v>
      </c>
      <c r="U79" s="122">
        <f t="shared" si="39"/>
        <v>52800.000000000007</v>
      </c>
      <c r="V79" s="122">
        <f t="shared" si="40"/>
        <v>40660.565560999996</v>
      </c>
      <c r="W79" s="122">
        <f t="shared" si="41"/>
        <v>5539.4344389999997</v>
      </c>
      <c r="X79" s="122">
        <f t="shared" si="42"/>
        <v>46199.999999999993</v>
      </c>
      <c r="Y79" s="122">
        <f t="shared" si="43"/>
        <v>34851.913337999998</v>
      </c>
      <c r="Z79" s="122">
        <f t="shared" si="44"/>
        <v>4748.0866619999997</v>
      </c>
      <c r="AA79" s="52">
        <f t="shared" si="45"/>
        <v>39600</v>
      </c>
      <c r="AB79" s="18"/>
      <c r="AC79" s="18"/>
      <c r="AD79" s="18"/>
      <c r="AE79" s="18"/>
      <c r="AF79" s="18"/>
      <c r="AG79" s="19"/>
      <c r="AH79" s="18"/>
      <c r="AI79" s="18"/>
    </row>
    <row r="80" spans="1:35" s="30" customFormat="1" ht="13.5" customHeight="1">
      <c r="A80" s="285">
        <v>51</v>
      </c>
      <c r="B80" s="56">
        <v>42644</v>
      </c>
      <c r="C80" s="68">
        <f>'BENEFÍCIOS-SEM JRS E SEM CORREÇ'!C80</f>
        <v>880</v>
      </c>
      <c r="D80" s="316">
        <f>'base(indices)'!G85</f>
        <v>1.2221831299999999</v>
      </c>
      <c r="E80" s="58">
        <f t="shared" si="31"/>
        <v>1075.5211543999999</v>
      </c>
      <c r="F80" s="321">
        <v>0</v>
      </c>
      <c r="G80" s="60">
        <f t="shared" si="32"/>
        <v>0</v>
      </c>
      <c r="H80" s="61">
        <f t="shared" si="33"/>
        <v>1075.5211543999999</v>
      </c>
      <c r="I80" s="299">
        <f t="shared" si="46"/>
        <v>62329.362448619999</v>
      </c>
      <c r="J80" s="102">
        <f>IF((I80-H$81+(H$81/12*3))+K80&gt;I149,I149-K80,(I80-H$81+(H$81/12*3)))</f>
        <v>58086.522230000002</v>
      </c>
      <c r="K80" s="102">
        <f t="shared" si="34"/>
        <v>7913.4777700000004</v>
      </c>
      <c r="L80" s="103">
        <f t="shared" si="23"/>
        <v>66000</v>
      </c>
      <c r="M80" s="102">
        <f t="shared" si="24"/>
        <v>55182.196118499996</v>
      </c>
      <c r="N80" s="102">
        <f t="shared" si="21"/>
        <v>7517.8038815</v>
      </c>
      <c r="O80" s="102">
        <f t="shared" si="22"/>
        <v>62700</v>
      </c>
      <c r="P80" s="102">
        <f t="shared" si="30"/>
        <v>52277.870007000005</v>
      </c>
      <c r="Q80" s="102">
        <f t="shared" si="35"/>
        <v>7122.1299930000005</v>
      </c>
      <c r="R80" s="102">
        <f t="shared" si="36"/>
        <v>59400.000000000007</v>
      </c>
      <c r="S80" s="102">
        <f t="shared" si="37"/>
        <v>46469.217784000008</v>
      </c>
      <c r="T80" s="102">
        <f t="shared" si="38"/>
        <v>6330.7822160000005</v>
      </c>
      <c r="U80" s="102">
        <f t="shared" si="39"/>
        <v>52800.000000000007</v>
      </c>
      <c r="V80" s="102">
        <f t="shared" si="40"/>
        <v>40660.565560999996</v>
      </c>
      <c r="W80" s="102">
        <f t="shared" si="41"/>
        <v>5539.4344389999997</v>
      </c>
      <c r="X80" s="102">
        <f t="shared" si="42"/>
        <v>46199.999999999993</v>
      </c>
      <c r="Y80" s="102">
        <f t="shared" si="43"/>
        <v>34851.913337999998</v>
      </c>
      <c r="Z80" s="102">
        <f t="shared" si="44"/>
        <v>4748.0866619999997</v>
      </c>
      <c r="AA80" s="66">
        <f t="shared" si="45"/>
        <v>39600</v>
      </c>
      <c r="AB80" s="36"/>
      <c r="AC80" s="36"/>
      <c r="AD80" s="36"/>
      <c r="AE80" s="36"/>
      <c r="AF80" s="36"/>
      <c r="AG80" s="37"/>
      <c r="AH80" s="36"/>
      <c r="AI80" s="36"/>
    </row>
    <row r="81" spans="1:35" ht="13.5" customHeight="1">
      <c r="A81" s="285">
        <v>50</v>
      </c>
      <c r="B81" s="46">
        <v>42675</v>
      </c>
      <c r="C81" s="68">
        <f>'BENEFÍCIOS-SEM JRS E SEM CORREÇ'!C81</f>
        <v>880</v>
      </c>
      <c r="D81" s="316">
        <f>'base(indices)'!G86</f>
        <v>1.21986539</v>
      </c>
      <c r="E81" s="69">
        <f t="shared" si="31"/>
        <v>1073.4815432</v>
      </c>
      <c r="F81" s="321">
        <v>0</v>
      </c>
      <c r="G81" s="70">
        <f t="shared" si="32"/>
        <v>0</v>
      </c>
      <c r="H81" s="71">
        <f t="shared" si="33"/>
        <v>1073.4815432</v>
      </c>
      <c r="I81" s="300">
        <f t="shared" si="46"/>
        <v>61253.841294220001</v>
      </c>
      <c r="J81" s="122">
        <f>IF((I81-H$81+(H$81/12*2))+K81&gt;I149,I149-K81,(I81-H$81+(H$81/12*2)))</f>
        <v>58086.522230000002</v>
      </c>
      <c r="K81" s="122">
        <f t="shared" si="34"/>
        <v>7913.4777700000004</v>
      </c>
      <c r="L81" s="122">
        <f t="shared" si="23"/>
        <v>66000</v>
      </c>
      <c r="M81" s="122">
        <f t="shared" si="24"/>
        <v>55182.196118499996</v>
      </c>
      <c r="N81" s="122">
        <f t="shared" si="21"/>
        <v>7517.8038815</v>
      </c>
      <c r="O81" s="122">
        <f t="shared" si="22"/>
        <v>62700</v>
      </c>
      <c r="P81" s="104">
        <f t="shared" si="30"/>
        <v>52277.870007000005</v>
      </c>
      <c r="Q81" s="122">
        <f t="shared" si="35"/>
        <v>7122.1299930000005</v>
      </c>
      <c r="R81" s="122">
        <f t="shared" si="36"/>
        <v>59400.000000000007</v>
      </c>
      <c r="S81" s="122">
        <f t="shared" si="37"/>
        <v>46469.217784000008</v>
      </c>
      <c r="T81" s="122">
        <f t="shared" si="38"/>
        <v>6330.7822160000005</v>
      </c>
      <c r="U81" s="122">
        <f t="shared" si="39"/>
        <v>52800.000000000007</v>
      </c>
      <c r="V81" s="122">
        <f t="shared" si="40"/>
        <v>40660.565560999996</v>
      </c>
      <c r="W81" s="122">
        <f t="shared" si="41"/>
        <v>5539.4344389999997</v>
      </c>
      <c r="X81" s="122">
        <f t="shared" si="42"/>
        <v>46199.999999999993</v>
      </c>
      <c r="Y81" s="122">
        <f t="shared" si="43"/>
        <v>34851.913337999998</v>
      </c>
      <c r="Z81" s="122">
        <f t="shared" si="44"/>
        <v>4748.0866619999997</v>
      </c>
      <c r="AA81" s="52">
        <f t="shared" si="45"/>
        <v>39600</v>
      </c>
      <c r="AB81" s="18"/>
      <c r="AC81" s="18"/>
      <c r="AD81" s="18"/>
      <c r="AE81" s="18"/>
      <c r="AF81" s="18"/>
      <c r="AG81" s="19"/>
      <c r="AH81" s="18"/>
      <c r="AI81" s="18"/>
    </row>
    <row r="82" spans="1:35" s="30" customFormat="1" ht="13.5" customHeight="1" thickBot="1">
      <c r="A82" s="286">
        <v>49</v>
      </c>
      <c r="B82" s="76">
        <v>42705</v>
      </c>
      <c r="C82" s="77">
        <f>'BENEFÍCIOS-SEM JRS E SEM CORREÇ'!C82</f>
        <v>1760</v>
      </c>
      <c r="D82" s="317">
        <f>'base(indices)'!G87</f>
        <v>1.21670196</v>
      </c>
      <c r="E82" s="279">
        <f t="shared" si="31"/>
        <v>2141.3954496000001</v>
      </c>
      <c r="F82" s="322">
        <v>0</v>
      </c>
      <c r="G82" s="233">
        <f t="shared" si="32"/>
        <v>0</v>
      </c>
      <c r="H82" s="287">
        <f t="shared" si="33"/>
        <v>2141.3954496000001</v>
      </c>
      <c r="I82" s="301">
        <f t="shared" si="46"/>
        <v>60180.359751019998</v>
      </c>
      <c r="J82" s="95">
        <f>IF((I82-H$81+(H$81/12*1))+K82&gt;I149,I149-K82,(I82-H$81+(H$81/12*1)))</f>
        <v>58086.522230000002</v>
      </c>
      <c r="K82" s="95">
        <f t="shared" si="34"/>
        <v>7913.4777700000004</v>
      </c>
      <c r="L82" s="236">
        <f t="shared" si="23"/>
        <v>66000</v>
      </c>
      <c r="M82" s="95">
        <f t="shared" si="24"/>
        <v>55182.196118499996</v>
      </c>
      <c r="N82" s="95">
        <f t="shared" si="21"/>
        <v>7517.8038815</v>
      </c>
      <c r="O82" s="95">
        <f t="shared" si="22"/>
        <v>62700</v>
      </c>
      <c r="P82" s="95">
        <f t="shared" si="30"/>
        <v>52277.870007000005</v>
      </c>
      <c r="Q82" s="95">
        <f t="shared" si="35"/>
        <v>7122.1299930000005</v>
      </c>
      <c r="R82" s="95">
        <f t="shared" si="36"/>
        <v>59400.000000000007</v>
      </c>
      <c r="S82" s="95">
        <f t="shared" si="37"/>
        <v>46469.217784000008</v>
      </c>
      <c r="T82" s="95">
        <f t="shared" si="38"/>
        <v>6330.7822160000005</v>
      </c>
      <c r="U82" s="95">
        <f t="shared" si="39"/>
        <v>52800.000000000007</v>
      </c>
      <c r="V82" s="95">
        <f t="shared" si="40"/>
        <v>40660.565560999996</v>
      </c>
      <c r="W82" s="95">
        <f t="shared" si="41"/>
        <v>5539.4344389999997</v>
      </c>
      <c r="X82" s="95">
        <f t="shared" si="42"/>
        <v>46199.999999999993</v>
      </c>
      <c r="Y82" s="95">
        <f t="shared" si="43"/>
        <v>34851.913337999998</v>
      </c>
      <c r="Z82" s="95">
        <f t="shared" si="44"/>
        <v>4748.0866619999997</v>
      </c>
      <c r="AA82" s="237">
        <f t="shared" si="45"/>
        <v>39600</v>
      </c>
      <c r="AB82" s="36"/>
      <c r="AC82" s="36"/>
      <c r="AD82" s="36"/>
      <c r="AE82" s="36"/>
      <c r="AF82" s="36"/>
      <c r="AG82" s="37"/>
      <c r="AH82" s="36"/>
      <c r="AI82" s="36"/>
    </row>
    <row r="83" spans="1:35" ht="13.5" customHeight="1">
      <c r="A83" s="288">
        <v>48</v>
      </c>
      <c r="B83" s="160">
        <v>42736</v>
      </c>
      <c r="C83" s="47">
        <f>'BENEFÍCIOS-SEM JRS E SEM CORREÇ'!C83</f>
        <v>937</v>
      </c>
      <c r="D83" s="306">
        <f>'base(indices)'!G88</f>
        <v>1.21439461</v>
      </c>
      <c r="E83" s="163">
        <f t="shared" si="31"/>
        <v>1137.8877495700001</v>
      </c>
      <c r="F83" s="320">
        <v>0</v>
      </c>
      <c r="G83" s="87">
        <f t="shared" si="32"/>
        <v>0</v>
      </c>
      <c r="H83" s="89">
        <f t="shared" si="33"/>
        <v>1137.8877495700001</v>
      </c>
      <c r="I83" s="298">
        <f t="shared" si="46"/>
        <v>58038.964301419997</v>
      </c>
      <c r="J83" s="123">
        <f>IF((I83-H$93+(H$93))+K83&gt;I149,I149-K83,(I83-H$93+(H$93)))</f>
        <v>58038.964301419997</v>
      </c>
      <c r="K83" s="123">
        <f t="shared" si="34"/>
        <v>7913.4777700000004</v>
      </c>
      <c r="L83" s="123">
        <f t="shared" si="23"/>
        <v>65952.442071419995</v>
      </c>
      <c r="M83" s="123">
        <f t="shared" si="24"/>
        <v>55137.016086348995</v>
      </c>
      <c r="N83" s="123">
        <f t="shared" si="21"/>
        <v>7517.8038815</v>
      </c>
      <c r="O83" s="123">
        <f t="shared" si="22"/>
        <v>62654.819967848991</v>
      </c>
      <c r="P83" s="100">
        <f t="shared" si="30"/>
        <v>52235.067871277999</v>
      </c>
      <c r="Q83" s="123">
        <f t="shared" si="35"/>
        <v>7122.1299930000005</v>
      </c>
      <c r="R83" s="123">
        <f t="shared" si="36"/>
        <v>59357.197864278001</v>
      </c>
      <c r="S83" s="123">
        <f t="shared" si="37"/>
        <v>46431.171441136001</v>
      </c>
      <c r="T83" s="123">
        <f t="shared" si="38"/>
        <v>6330.7822160000005</v>
      </c>
      <c r="U83" s="123">
        <f t="shared" si="39"/>
        <v>52761.953657136</v>
      </c>
      <c r="V83" s="123">
        <f t="shared" si="40"/>
        <v>40627.275010993995</v>
      </c>
      <c r="W83" s="123">
        <f t="shared" si="41"/>
        <v>5539.4344389999997</v>
      </c>
      <c r="X83" s="123">
        <f t="shared" si="42"/>
        <v>46166.709449993992</v>
      </c>
      <c r="Y83" s="123">
        <f t="shared" si="43"/>
        <v>34823.378580851997</v>
      </c>
      <c r="Z83" s="123">
        <f t="shared" si="44"/>
        <v>4748.0866619999997</v>
      </c>
      <c r="AA83" s="55">
        <f t="shared" si="45"/>
        <v>39571.465242851998</v>
      </c>
      <c r="AB83" s="18"/>
      <c r="AC83" s="18"/>
      <c r="AD83" s="18"/>
      <c r="AE83" s="18"/>
      <c r="AF83" s="18"/>
      <c r="AG83" s="19"/>
      <c r="AH83" s="18"/>
      <c r="AI83" s="18"/>
    </row>
    <row r="84" spans="1:35" s="30" customFormat="1" ht="13.5" customHeight="1">
      <c r="A84" s="285">
        <v>47</v>
      </c>
      <c r="B84" s="56">
        <v>42767</v>
      </c>
      <c r="C84" s="68">
        <f>'BENEFÍCIOS-SEM JRS E SEM CORREÇ'!C84</f>
        <v>937</v>
      </c>
      <c r="D84" s="316">
        <f>'base(indices)'!G89</f>
        <v>1.2106416200000001</v>
      </c>
      <c r="E84" s="58">
        <f t="shared" si="31"/>
        <v>1134.37119794</v>
      </c>
      <c r="F84" s="321">
        <v>0</v>
      </c>
      <c r="G84" s="60">
        <f t="shared" si="32"/>
        <v>0</v>
      </c>
      <c r="H84" s="61">
        <f t="shared" si="33"/>
        <v>1134.37119794</v>
      </c>
      <c r="I84" s="299">
        <f t="shared" si="46"/>
        <v>56901.076551849997</v>
      </c>
      <c r="J84" s="102">
        <f>IF((I84-H$93+(H$93/12*11))+K84&gt;I149,I149-K84,(I84-H$93+(H$93/12*11)))</f>
        <v>56808.339950263333</v>
      </c>
      <c r="K84" s="102">
        <f t="shared" si="34"/>
        <v>7913.4777700000004</v>
      </c>
      <c r="L84" s="103">
        <f t="shared" si="23"/>
        <v>64721.817720263331</v>
      </c>
      <c r="M84" s="102">
        <f t="shared" si="24"/>
        <v>53967.922952750167</v>
      </c>
      <c r="N84" s="102">
        <f t="shared" si="21"/>
        <v>7517.8038815</v>
      </c>
      <c r="O84" s="102">
        <f t="shared" si="22"/>
        <v>61485.726834250163</v>
      </c>
      <c r="P84" s="102">
        <f t="shared" si="30"/>
        <v>51127.505955237</v>
      </c>
      <c r="Q84" s="102">
        <f t="shared" si="35"/>
        <v>7122.1299930000005</v>
      </c>
      <c r="R84" s="102">
        <f t="shared" si="36"/>
        <v>58249.635948237003</v>
      </c>
      <c r="S84" s="102">
        <f t="shared" si="37"/>
        <v>45446.671960210668</v>
      </c>
      <c r="T84" s="102">
        <f t="shared" si="38"/>
        <v>6330.7822160000005</v>
      </c>
      <c r="U84" s="102">
        <f t="shared" si="39"/>
        <v>51777.454176210667</v>
      </c>
      <c r="V84" s="102">
        <f t="shared" si="40"/>
        <v>39765.837965184328</v>
      </c>
      <c r="W84" s="102">
        <f t="shared" si="41"/>
        <v>5539.4344389999997</v>
      </c>
      <c r="X84" s="102">
        <f t="shared" si="42"/>
        <v>45305.272404184325</v>
      </c>
      <c r="Y84" s="102">
        <f t="shared" si="43"/>
        <v>34085.003970157995</v>
      </c>
      <c r="Z84" s="102">
        <f t="shared" si="44"/>
        <v>4748.0866619999997</v>
      </c>
      <c r="AA84" s="66">
        <f t="shared" si="45"/>
        <v>38833.090632157997</v>
      </c>
      <c r="AB84" s="36"/>
      <c r="AC84" s="36"/>
      <c r="AD84" s="36"/>
      <c r="AE84" s="36"/>
      <c r="AF84" s="36"/>
      <c r="AG84" s="37"/>
      <c r="AH84" s="36"/>
      <c r="AI84" s="36"/>
    </row>
    <row r="85" spans="1:35" ht="13.5" customHeight="1">
      <c r="A85" s="285">
        <v>46</v>
      </c>
      <c r="B85" s="46">
        <v>42795</v>
      </c>
      <c r="C85" s="68">
        <f>'BENEFÍCIOS-SEM JRS E SEM CORREÇ'!C85</f>
        <v>937</v>
      </c>
      <c r="D85" s="316">
        <f>'base(indices)'!G90</f>
        <v>1.20413927</v>
      </c>
      <c r="E85" s="69">
        <f t="shared" si="31"/>
        <v>1128.27849599</v>
      </c>
      <c r="F85" s="321">
        <v>0</v>
      </c>
      <c r="G85" s="70">
        <f t="shared" si="32"/>
        <v>0</v>
      </c>
      <c r="H85" s="71">
        <f t="shared" si="33"/>
        <v>1128.27849599</v>
      </c>
      <c r="I85" s="300">
        <f t="shared" si="46"/>
        <v>55766.705353909994</v>
      </c>
      <c r="J85" s="122">
        <f>IF((I85-H$93+(H$93/12*10))+K85&gt;I149,I149-K85,(I85-H$93+(H$93/12*10)))</f>
        <v>55581.232150736665</v>
      </c>
      <c r="K85" s="122">
        <f t="shared" si="34"/>
        <v>7913.4777700000004</v>
      </c>
      <c r="L85" s="122">
        <f t="shared" si="23"/>
        <v>63494.709920736663</v>
      </c>
      <c r="M85" s="122">
        <f t="shared" si="24"/>
        <v>52802.170543199827</v>
      </c>
      <c r="N85" s="122">
        <f t="shared" si="21"/>
        <v>7517.8038815</v>
      </c>
      <c r="O85" s="122">
        <f t="shared" si="22"/>
        <v>60319.974424699831</v>
      </c>
      <c r="P85" s="104">
        <f t="shared" si="30"/>
        <v>50023.108935662996</v>
      </c>
      <c r="Q85" s="122">
        <f t="shared" si="35"/>
        <v>7122.1299930000005</v>
      </c>
      <c r="R85" s="122">
        <f t="shared" si="36"/>
        <v>57145.238928662999</v>
      </c>
      <c r="S85" s="122">
        <f t="shared" si="37"/>
        <v>44464.985720589335</v>
      </c>
      <c r="T85" s="122">
        <f t="shared" si="38"/>
        <v>6330.7822160000005</v>
      </c>
      <c r="U85" s="122">
        <f t="shared" si="39"/>
        <v>50795.767936589335</v>
      </c>
      <c r="V85" s="122">
        <f t="shared" si="40"/>
        <v>38906.862505515666</v>
      </c>
      <c r="W85" s="122">
        <f t="shared" si="41"/>
        <v>5539.4344389999997</v>
      </c>
      <c r="X85" s="122">
        <f t="shared" si="42"/>
        <v>44446.296944515663</v>
      </c>
      <c r="Y85" s="122">
        <f t="shared" si="43"/>
        <v>33348.739290441998</v>
      </c>
      <c r="Z85" s="122">
        <f t="shared" si="44"/>
        <v>4748.0866619999997</v>
      </c>
      <c r="AA85" s="52">
        <f t="shared" si="45"/>
        <v>38096.825952441999</v>
      </c>
      <c r="AB85" s="18"/>
      <c r="AC85" s="18"/>
      <c r="AD85" s="18"/>
      <c r="AE85" s="18"/>
      <c r="AF85" s="18"/>
      <c r="AG85" s="19"/>
      <c r="AH85" s="18"/>
      <c r="AI85" s="18"/>
    </row>
    <row r="86" spans="1:35" s="30" customFormat="1" ht="13.5" customHeight="1">
      <c r="A86" s="285">
        <v>45</v>
      </c>
      <c r="B86" s="56">
        <v>42826</v>
      </c>
      <c r="C86" s="68">
        <f>'BENEFÍCIOS-SEM JRS E SEM CORREÇ'!C86</f>
        <v>937</v>
      </c>
      <c r="D86" s="316">
        <f>'base(indices)'!G91</f>
        <v>1.2023357699999999</v>
      </c>
      <c r="E86" s="58">
        <f t="shared" si="31"/>
        <v>1126.5886164899998</v>
      </c>
      <c r="F86" s="321">
        <v>0</v>
      </c>
      <c r="G86" s="60">
        <f t="shared" si="32"/>
        <v>0</v>
      </c>
      <c r="H86" s="61">
        <f t="shared" si="33"/>
        <v>1126.5886164899998</v>
      </c>
      <c r="I86" s="299">
        <f t="shared" si="46"/>
        <v>54638.426857919992</v>
      </c>
      <c r="J86" s="102">
        <f>IF((I86-H$93+(H$93/12*9))+K86&gt;I149,I149-K86,(I86-H$93+(H$93/12*9)))</f>
        <v>54360.217053159999</v>
      </c>
      <c r="K86" s="102">
        <f t="shared" si="34"/>
        <v>7913.4777700000004</v>
      </c>
      <c r="L86" s="103">
        <f t="shared" si="23"/>
        <v>62273.694823159996</v>
      </c>
      <c r="M86" s="102">
        <f t="shared" si="24"/>
        <v>51642.206200501998</v>
      </c>
      <c r="N86" s="102">
        <f t="shared" ref="N86:N130" si="47">K86*M$9</f>
        <v>7517.8038815</v>
      </c>
      <c r="O86" s="102">
        <f t="shared" ref="O86:O130" si="48">M86+N86</f>
        <v>59160.010082002002</v>
      </c>
      <c r="P86" s="102">
        <f t="shared" si="30"/>
        <v>48924.195347843997</v>
      </c>
      <c r="Q86" s="102">
        <f t="shared" si="35"/>
        <v>7122.1299930000005</v>
      </c>
      <c r="R86" s="102">
        <f t="shared" si="36"/>
        <v>56046.325340844</v>
      </c>
      <c r="S86" s="102">
        <f t="shared" si="37"/>
        <v>43488.173642528003</v>
      </c>
      <c r="T86" s="102">
        <f t="shared" si="38"/>
        <v>6330.7822160000005</v>
      </c>
      <c r="U86" s="102">
        <f t="shared" si="39"/>
        <v>49818.955858528003</v>
      </c>
      <c r="V86" s="102">
        <f t="shared" si="40"/>
        <v>38052.151937211995</v>
      </c>
      <c r="W86" s="102">
        <f t="shared" si="41"/>
        <v>5539.4344389999997</v>
      </c>
      <c r="X86" s="102">
        <f t="shared" si="42"/>
        <v>43591.586376211992</v>
      </c>
      <c r="Y86" s="102">
        <f t="shared" si="43"/>
        <v>32616.130231895997</v>
      </c>
      <c r="Z86" s="102">
        <f t="shared" si="44"/>
        <v>4748.0866619999997</v>
      </c>
      <c r="AA86" s="66">
        <f t="shared" si="45"/>
        <v>37364.216893895995</v>
      </c>
      <c r="AB86" s="36"/>
      <c r="AC86" s="36"/>
      <c r="AD86" s="36"/>
      <c r="AE86" s="36"/>
      <c r="AF86" s="36"/>
      <c r="AG86" s="37"/>
      <c r="AH86" s="36"/>
      <c r="AI86" s="36"/>
    </row>
    <row r="87" spans="1:35" ht="13.5" customHeight="1">
      <c r="A87" s="285">
        <v>44</v>
      </c>
      <c r="B87" s="46">
        <v>42856</v>
      </c>
      <c r="C87" s="68">
        <f>'BENEFÍCIOS-SEM JRS E SEM CORREÇ'!C87</f>
        <v>937</v>
      </c>
      <c r="D87" s="316">
        <f>'base(indices)'!G92</f>
        <v>1.19981615</v>
      </c>
      <c r="E87" s="69">
        <f t="shared" si="31"/>
        <v>1124.2277325499999</v>
      </c>
      <c r="F87" s="321">
        <v>0</v>
      </c>
      <c r="G87" s="70">
        <f t="shared" si="32"/>
        <v>0</v>
      </c>
      <c r="H87" s="71">
        <f t="shared" si="33"/>
        <v>1124.2277325499999</v>
      </c>
      <c r="I87" s="300">
        <f t="shared" si="46"/>
        <v>53511.838241429992</v>
      </c>
      <c r="J87" s="122">
        <f>IF((I87-H$93+(H$93/12*8))+K87&gt;I149,I149-K87,(I87-H$93+(H$93/12*8)))</f>
        <v>53140.891835083326</v>
      </c>
      <c r="K87" s="122">
        <f t="shared" si="34"/>
        <v>7913.4777700000004</v>
      </c>
      <c r="L87" s="122">
        <f t="shared" ref="L87:L130" si="49">J87+K87</f>
        <v>61054.369605083324</v>
      </c>
      <c r="M87" s="122">
        <f t="shared" ref="M87:M130" si="50">J87*M$9</f>
        <v>50483.847243329161</v>
      </c>
      <c r="N87" s="122">
        <f t="shared" si="47"/>
        <v>7517.8038815</v>
      </c>
      <c r="O87" s="122">
        <f t="shared" si="48"/>
        <v>58001.651124829164</v>
      </c>
      <c r="P87" s="104">
        <f t="shared" si="30"/>
        <v>47826.802651574995</v>
      </c>
      <c r="Q87" s="122">
        <f t="shared" si="35"/>
        <v>7122.1299930000005</v>
      </c>
      <c r="R87" s="122">
        <f t="shared" si="36"/>
        <v>54948.932644574998</v>
      </c>
      <c r="S87" s="122">
        <f t="shared" si="37"/>
        <v>42512.713468066664</v>
      </c>
      <c r="T87" s="122">
        <f t="shared" si="38"/>
        <v>6330.7822160000005</v>
      </c>
      <c r="U87" s="122">
        <f t="shared" si="39"/>
        <v>48843.495684066664</v>
      </c>
      <c r="V87" s="122">
        <f t="shared" si="40"/>
        <v>37198.624284558326</v>
      </c>
      <c r="W87" s="122">
        <f t="shared" si="41"/>
        <v>5539.4344389999997</v>
      </c>
      <c r="X87" s="122">
        <f t="shared" si="42"/>
        <v>42738.058723558323</v>
      </c>
      <c r="Y87" s="122">
        <f t="shared" si="43"/>
        <v>31884.535101049994</v>
      </c>
      <c r="Z87" s="122">
        <f t="shared" si="44"/>
        <v>4748.0866619999997</v>
      </c>
      <c r="AA87" s="52">
        <f t="shared" si="45"/>
        <v>36632.621763049996</v>
      </c>
      <c r="AB87" s="18"/>
      <c r="AC87" s="18"/>
      <c r="AD87" s="18"/>
      <c r="AE87" s="18"/>
      <c r="AF87" s="18"/>
      <c r="AG87" s="19"/>
      <c r="AH87" s="18"/>
      <c r="AI87" s="18"/>
    </row>
    <row r="88" spans="1:35" s="30" customFormat="1" ht="13.5" customHeight="1">
      <c r="A88" s="285">
        <v>43</v>
      </c>
      <c r="B88" s="56">
        <v>42887</v>
      </c>
      <c r="C88" s="68">
        <f>'BENEFÍCIOS-SEM JRS E SEM CORREÇ'!C88</f>
        <v>937</v>
      </c>
      <c r="D88" s="316">
        <f>'base(indices)'!G93</f>
        <v>1.19694349</v>
      </c>
      <c r="E88" s="58">
        <f t="shared" si="31"/>
        <v>1121.5360501299999</v>
      </c>
      <c r="F88" s="321">
        <v>0</v>
      </c>
      <c r="G88" s="60">
        <f t="shared" si="32"/>
        <v>0</v>
      </c>
      <c r="H88" s="61">
        <f t="shared" si="33"/>
        <v>1121.5360501299999</v>
      </c>
      <c r="I88" s="299">
        <f t="shared" si="46"/>
        <v>52387.610508879996</v>
      </c>
      <c r="J88" s="102">
        <f>IF((I88-H$93+(H$93/12*7))+K88&gt;I149,I149-K88,(I88-H$93+(H$93/12*7)))</f>
        <v>51923.927500946666</v>
      </c>
      <c r="K88" s="102">
        <f t="shared" si="34"/>
        <v>7913.4777700000004</v>
      </c>
      <c r="L88" s="103">
        <f t="shared" si="49"/>
        <v>59837.405270946663</v>
      </c>
      <c r="M88" s="102">
        <f t="shared" si="50"/>
        <v>49327.731125899329</v>
      </c>
      <c r="N88" s="102">
        <f t="shared" si="47"/>
        <v>7517.8038815</v>
      </c>
      <c r="O88" s="102">
        <f t="shared" si="48"/>
        <v>56845.535007399332</v>
      </c>
      <c r="P88" s="102">
        <f t="shared" si="30"/>
        <v>46731.534750851999</v>
      </c>
      <c r="Q88" s="102">
        <f t="shared" si="35"/>
        <v>7122.1299930000005</v>
      </c>
      <c r="R88" s="102">
        <f t="shared" si="36"/>
        <v>53853.664743852001</v>
      </c>
      <c r="S88" s="102">
        <f t="shared" si="37"/>
        <v>41539.142000757332</v>
      </c>
      <c r="T88" s="102">
        <f t="shared" si="38"/>
        <v>6330.7822160000005</v>
      </c>
      <c r="U88" s="102">
        <f t="shared" si="39"/>
        <v>47869.924216757332</v>
      </c>
      <c r="V88" s="102">
        <f t="shared" si="40"/>
        <v>36346.749250662666</v>
      </c>
      <c r="W88" s="102">
        <f t="shared" si="41"/>
        <v>5539.4344389999997</v>
      </c>
      <c r="X88" s="102">
        <f t="shared" si="42"/>
        <v>41886.183689662663</v>
      </c>
      <c r="Y88" s="102">
        <f t="shared" si="43"/>
        <v>31154.356500567999</v>
      </c>
      <c r="Z88" s="102">
        <f t="shared" si="44"/>
        <v>4748.0866619999997</v>
      </c>
      <c r="AA88" s="66">
        <f t="shared" si="45"/>
        <v>35902.443162568001</v>
      </c>
      <c r="AB88" s="36"/>
      <c r="AC88" s="36"/>
      <c r="AD88" s="36"/>
      <c r="AE88" s="36"/>
      <c r="AF88" s="36"/>
      <c r="AG88" s="37"/>
      <c r="AH88" s="36"/>
      <c r="AI88" s="36"/>
    </row>
    <row r="89" spans="1:35" ht="13.5" customHeight="1">
      <c r="A89" s="285">
        <v>42</v>
      </c>
      <c r="B89" s="46">
        <v>42917</v>
      </c>
      <c r="C89" s="68">
        <f>'BENEFÍCIOS-SEM JRS E SEM CORREÇ'!C89</f>
        <v>937</v>
      </c>
      <c r="D89" s="316">
        <f>'base(indices)'!G94</f>
        <v>1.1950314399999999</v>
      </c>
      <c r="E89" s="69">
        <f t="shared" si="31"/>
        <v>1119.74445928</v>
      </c>
      <c r="F89" s="321">
        <v>0</v>
      </c>
      <c r="G89" s="70">
        <f t="shared" si="32"/>
        <v>0</v>
      </c>
      <c r="H89" s="71">
        <f t="shared" si="33"/>
        <v>1119.74445928</v>
      </c>
      <c r="I89" s="300">
        <f t="shared" si="46"/>
        <v>51266.074458749994</v>
      </c>
      <c r="J89" s="122">
        <f>IF((I89-H$93+(H$93/12*6))+K89&gt;I149,I149-K89,(I89-H$93+(H$93/12*6)))</f>
        <v>50709.654849229999</v>
      </c>
      <c r="K89" s="122">
        <f t="shared" si="34"/>
        <v>7913.4777700000004</v>
      </c>
      <c r="L89" s="122">
        <f t="shared" si="49"/>
        <v>58623.132619229997</v>
      </c>
      <c r="M89" s="122">
        <f t="shared" si="50"/>
        <v>48174.172106768499</v>
      </c>
      <c r="N89" s="122">
        <f t="shared" si="47"/>
        <v>7517.8038815</v>
      </c>
      <c r="O89" s="122">
        <f t="shared" si="48"/>
        <v>55691.975988268503</v>
      </c>
      <c r="P89" s="104">
        <f t="shared" si="30"/>
        <v>45638.689364307</v>
      </c>
      <c r="Q89" s="122">
        <f t="shared" si="35"/>
        <v>7122.1299930000005</v>
      </c>
      <c r="R89" s="122">
        <f t="shared" si="36"/>
        <v>52760.819357307002</v>
      </c>
      <c r="S89" s="122">
        <f t="shared" si="37"/>
        <v>40567.723879384001</v>
      </c>
      <c r="T89" s="122">
        <f t="shared" si="38"/>
        <v>6330.7822160000005</v>
      </c>
      <c r="U89" s="122">
        <f t="shared" si="39"/>
        <v>46898.506095384</v>
      </c>
      <c r="V89" s="122">
        <f t="shared" si="40"/>
        <v>35496.758394460994</v>
      </c>
      <c r="W89" s="122">
        <f t="shared" si="41"/>
        <v>5539.4344389999997</v>
      </c>
      <c r="X89" s="122">
        <f t="shared" si="42"/>
        <v>41036.192833460991</v>
      </c>
      <c r="Y89" s="122">
        <f t="shared" si="43"/>
        <v>30425.792909537999</v>
      </c>
      <c r="Z89" s="122">
        <f t="shared" si="44"/>
        <v>4748.0866619999997</v>
      </c>
      <c r="AA89" s="52">
        <f t="shared" si="45"/>
        <v>35173.879571537997</v>
      </c>
      <c r="AB89" s="18"/>
      <c r="AC89" s="18"/>
      <c r="AD89" s="18"/>
      <c r="AE89" s="18"/>
      <c r="AF89" s="18"/>
      <c r="AG89" s="19"/>
      <c r="AH89" s="18"/>
      <c r="AI89" s="18"/>
    </row>
    <row r="90" spans="1:35" s="30" customFormat="1" ht="13.5" customHeight="1">
      <c r="A90" s="285">
        <v>41</v>
      </c>
      <c r="B90" s="56">
        <v>42948</v>
      </c>
      <c r="C90" s="68">
        <f>'BENEFÍCIOS-SEM JRS E SEM CORREÇ'!C90</f>
        <v>937</v>
      </c>
      <c r="D90" s="316">
        <f>'base(indices)'!G95</f>
        <v>1.1971863700000001</v>
      </c>
      <c r="E90" s="58">
        <f t="shared" si="31"/>
        <v>1121.7636286900001</v>
      </c>
      <c r="F90" s="321">
        <v>0</v>
      </c>
      <c r="G90" s="60">
        <f t="shared" si="32"/>
        <v>0</v>
      </c>
      <c r="H90" s="61">
        <f t="shared" si="33"/>
        <v>1121.7636286900001</v>
      </c>
      <c r="I90" s="299">
        <f t="shared" si="46"/>
        <v>50146.329999469992</v>
      </c>
      <c r="J90" s="102">
        <f>IF((I90-H$93+(H$93/12*5))+K90&gt;I149,I149-K90,(I90-H$93+(H$93/12*5)))</f>
        <v>49497.173788363325</v>
      </c>
      <c r="K90" s="102">
        <f t="shared" si="34"/>
        <v>7913.4777700000004</v>
      </c>
      <c r="L90" s="103">
        <f t="shared" si="49"/>
        <v>57410.651558363323</v>
      </c>
      <c r="M90" s="102">
        <f t="shared" si="50"/>
        <v>47022.315098945153</v>
      </c>
      <c r="N90" s="102">
        <f t="shared" si="47"/>
        <v>7517.8038815</v>
      </c>
      <c r="O90" s="102">
        <f t="shared" si="48"/>
        <v>54540.118980445157</v>
      </c>
      <c r="P90" s="102">
        <f t="shared" si="30"/>
        <v>44547.456409526996</v>
      </c>
      <c r="Q90" s="102">
        <f t="shared" si="35"/>
        <v>7122.1299930000005</v>
      </c>
      <c r="R90" s="102">
        <f t="shared" si="36"/>
        <v>51669.586402526998</v>
      </c>
      <c r="S90" s="102">
        <f t="shared" si="37"/>
        <v>39597.73903069066</v>
      </c>
      <c r="T90" s="102">
        <f t="shared" si="38"/>
        <v>6330.7822160000005</v>
      </c>
      <c r="U90" s="102">
        <f t="shared" si="39"/>
        <v>45928.52124669066</v>
      </c>
      <c r="V90" s="102">
        <f t="shared" si="40"/>
        <v>34648.021651854324</v>
      </c>
      <c r="W90" s="102">
        <f t="shared" si="41"/>
        <v>5539.4344389999997</v>
      </c>
      <c r="X90" s="102">
        <f t="shared" si="42"/>
        <v>40187.456090854321</v>
      </c>
      <c r="Y90" s="102">
        <f t="shared" si="43"/>
        <v>29698.304273017995</v>
      </c>
      <c r="Z90" s="102">
        <f t="shared" si="44"/>
        <v>4748.0866619999997</v>
      </c>
      <c r="AA90" s="66">
        <f t="shared" si="45"/>
        <v>34446.390935017997</v>
      </c>
      <c r="AB90" s="36"/>
      <c r="AC90" s="36"/>
      <c r="AD90" s="36"/>
      <c r="AE90" s="36"/>
      <c r="AF90" s="36"/>
      <c r="AG90" s="37"/>
      <c r="AH90" s="36"/>
      <c r="AI90" s="36"/>
    </row>
    <row r="91" spans="1:35" ht="13.5" customHeight="1">
      <c r="A91" s="285">
        <v>40</v>
      </c>
      <c r="B91" s="46">
        <v>42979</v>
      </c>
      <c r="C91" s="68">
        <f>'BENEFÍCIOS-SEM JRS E SEM CORREÇ'!C91</f>
        <v>937</v>
      </c>
      <c r="D91" s="316">
        <f>'base(indices)'!G96</f>
        <v>1.1930108399999999</v>
      </c>
      <c r="E91" s="69">
        <f t="shared" si="31"/>
        <v>1117.8511570799999</v>
      </c>
      <c r="F91" s="321">
        <v>0</v>
      </c>
      <c r="G91" s="70">
        <f t="shared" si="32"/>
        <v>0</v>
      </c>
      <c r="H91" s="71">
        <f t="shared" si="33"/>
        <v>1117.8511570799999</v>
      </c>
      <c r="I91" s="300">
        <f t="shared" si="46"/>
        <v>49024.56637077999</v>
      </c>
      <c r="J91" s="122">
        <f>IF((I91-H$93+(H$93/12*4))+K91&gt;I149,I149-K91,(I91-H$93+(H$93/12*4)))</f>
        <v>48282.673558086659</v>
      </c>
      <c r="K91" s="122">
        <f t="shared" si="34"/>
        <v>7913.4777700000004</v>
      </c>
      <c r="L91" s="122">
        <f t="shared" si="49"/>
        <v>56196.151328086657</v>
      </c>
      <c r="M91" s="122">
        <f t="shared" si="50"/>
        <v>45868.539880182325</v>
      </c>
      <c r="N91" s="122">
        <f t="shared" si="47"/>
        <v>7517.8038815</v>
      </c>
      <c r="O91" s="122">
        <f t="shared" si="48"/>
        <v>53386.343761682321</v>
      </c>
      <c r="P91" s="104">
        <f t="shared" si="30"/>
        <v>43454.406202277991</v>
      </c>
      <c r="Q91" s="122">
        <f t="shared" si="35"/>
        <v>7122.1299930000005</v>
      </c>
      <c r="R91" s="122">
        <f t="shared" si="36"/>
        <v>50576.536195277993</v>
      </c>
      <c r="S91" s="122">
        <f t="shared" si="37"/>
        <v>38626.13884646933</v>
      </c>
      <c r="T91" s="122">
        <f t="shared" si="38"/>
        <v>6330.7822160000005</v>
      </c>
      <c r="U91" s="122">
        <f t="shared" si="39"/>
        <v>44956.92106246933</v>
      </c>
      <c r="V91" s="122">
        <f t="shared" si="40"/>
        <v>33797.871490660662</v>
      </c>
      <c r="W91" s="122">
        <f t="shared" si="41"/>
        <v>5539.4344389999997</v>
      </c>
      <c r="X91" s="122">
        <f t="shared" si="42"/>
        <v>39337.305929660659</v>
      </c>
      <c r="Y91" s="122">
        <f t="shared" si="43"/>
        <v>28969.604134851994</v>
      </c>
      <c r="Z91" s="122">
        <f t="shared" si="44"/>
        <v>4748.0866619999997</v>
      </c>
      <c r="AA91" s="52">
        <f t="shared" si="45"/>
        <v>33717.690796851995</v>
      </c>
      <c r="AB91" s="18"/>
      <c r="AC91" s="18"/>
      <c r="AD91" s="18"/>
      <c r="AE91" s="18"/>
      <c r="AF91" s="18"/>
      <c r="AG91" s="19"/>
      <c r="AH91" s="18"/>
      <c r="AI91" s="18"/>
    </row>
    <row r="92" spans="1:35" s="30" customFormat="1" ht="13.5" customHeight="1">
      <c r="A92" s="285">
        <v>39</v>
      </c>
      <c r="B92" s="56">
        <v>43009</v>
      </c>
      <c r="C92" s="68">
        <f>'BENEFÍCIOS-SEM JRS E SEM CORREÇ'!C92</f>
        <v>937</v>
      </c>
      <c r="D92" s="316">
        <f>'base(indices)'!G97</f>
        <v>1.1916999699999999</v>
      </c>
      <c r="E92" s="58">
        <f t="shared" si="31"/>
        <v>1116.6228718899999</v>
      </c>
      <c r="F92" s="321">
        <v>0</v>
      </c>
      <c r="G92" s="60">
        <f t="shared" si="32"/>
        <v>0</v>
      </c>
      <c r="H92" s="61">
        <f t="shared" si="33"/>
        <v>1116.6228718899999</v>
      </c>
      <c r="I92" s="299">
        <f t="shared" si="46"/>
        <v>47906.715213699994</v>
      </c>
      <c r="J92" s="102">
        <f>IF((I92-H$93+(H$93/12*3))+K92&gt;I149,I149-K92,(I92-H$93+(H$93/12*3)))</f>
        <v>47072.085799419998</v>
      </c>
      <c r="K92" s="102">
        <f t="shared" si="34"/>
        <v>7913.4777700000004</v>
      </c>
      <c r="L92" s="103">
        <f t="shared" si="49"/>
        <v>54985.563569419995</v>
      </c>
      <c r="M92" s="102">
        <f t="shared" si="50"/>
        <v>44718.481509448997</v>
      </c>
      <c r="N92" s="102">
        <f t="shared" si="47"/>
        <v>7517.8038815</v>
      </c>
      <c r="O92" s="102">
        <f t="shared" si="48"/>
        <v>52236.285390948993</v>
      </c>
      <c r="P92" s="102">
        <f t="shared" si="30"/>
        <v>42364.877219477996</v>
      </c>
      <c r="Q92" s="102">
        <f t="shared" si="35"/>
        <v>7122.1299930000005</v>
      </c>
      <c r="R92" s="102">
        <f t="shared" si="36"/>
        <v>49487.007212477998</v>
      </c>
      <c r="S92" s="102">
        <f t="shared" si="37"/>
        <v>37657.668639536001</v>
      </c>
      <c r="T92" s="102">
        <f t="shared" si="38"/>
        <v>6330.7822160000005</v>
      </c>
      <c r="U92" s="102">
        <f t="shared" si="39"/>
        <v>43988.450855536001</v>
      </c>
      <c r="V92" s="102">
        <f t="shared" si="40"/>
        <v>32950.460059593999</v>
      </c>
      <c r="W92" s="102">
        <f t="shared" si="41"/>
        <v>5539.4344389999997</v>
      </c>
      <c r="X92" s="102">
        <f t="shared" si="42"/>
        <v>38489.894498593996</v>
      </c>
      <c r="Y92" s="102">
        <f t="shared" si="43"/>
        <v>28243.251479651997</v>
      </c>
      <c r="Z92" s="102">
        <f t="shared" si="44"/>
        <v>4748.0866619999997</v>
      </c>
      <c r="AA92" s="66">
        <f t="shared" si="45"/>
        <v>32991.338141651999</v>
      </c>
      <c r="AB92" s="36"/>
      <c r="AC92" s="36"/>
      <c r="AD92" s="36"/>
      <c r="AE92" s="36"/>
      <c r="AF92" s="36"/>
      <c r="AG92" s="37"/>
      <c r="AH92" s="36"/>
      <c r="AI92" s="36"/>
    </row>
    <row r="93" spans="1:35" ht="13.5" customHeight="1">
      <c r="A93" s="285">
        <v>38</v>
      </c>
      <c r="B93" s="46">
        <v>43040</v>
      </c>
      <c r="C93" s="68">
        <f>'BENEFÍCIOS-SEM JRS E SEM CORREÇ'!C93</f>
        <v>937</v>
      </c>
      <c r="D93" s="316">
        <f>'base(indices)'!G98</f>
        <v>1.18766192</v>
      </c>
      <c r="E93" s="69">
        <f t="shared" si="31"/>
        <v>1112.83921904</v>
      </c>
      <c r="F93" s="321">
        <v>0</v>
      </c>
      <c r="G93" s="70">
        <f t="shared" si="32"/>
        <v>0</v>
      </c>
      <c r="H93" s="71">
        <f t="shared" si="33"/>
        <v>1112.83921904</v>
      </c>
      <c r="I93" s="300">
        <f t="shared" si="46"/>
        <v>46790.092341809992</v>
      </c>
      <c r="J93" s="122">
        <f>IF((I93-H$93+(H$93/12*2))+K93&gt;I149,I149-K93,(I93-H$93+(H$93/12*2)))</f>
        <v>45862.726325943331</v>
      </c>
      <c r="K93" s="122">
        <f t="shared" si="34"/>
        <v>7913.4777700000004</v>
      </c>
      <c r="L93" s="122">
        <f t="shared" si="49"/>
        <v>53776.204095943329</v>
      </c>
      <c r="M93" s="122">
        <f t="shared" si="50"/>
        <v>43569.590009646163</v>
      </c>
      <c r="N93" s="122">
        <f t="shared" si="47"/>
        <v>7517.8038815</v>
      </c>
      <c r="O93" s="122">
        <f t="shared" si="48"/>
        <v>51087.393891146159</v>
      </c>
      <c r="P93" s="104">
        <f t="shared" si="30"/>
        <v>41276.453693349002</v>
      </c>
      <c r="Q93" s="122">
        <f t="shared" si="35"/>
        <v>7122.1299930000005</v>
      </c>
      <c r="R93" s="122">
        <f t="shared" si="36"/>
        <v>48398.583686349004</v>
      </c>
      <c r="S93" s="122">
        <f t="shared" si="37"/>
        <v>36690.181060754665</v>
      </c>
      <c r="T93" s="122">
        <f t="shared" si="38"/>
        <v>6330.7822160000005</v>
      </c>
      <c r="U93" s="122">
        <f t="shared" si="39"/>
        <v>43020.963276754665</v>
      </c>
      <c r="V93" s="122">
        <f t="shared" si="40"/>
        <v>32103.908428160328</v>
      </c>
      <c r="W93" s="122">
        <f t="shared" si="41"/>
        <v>5539.4344389999997</v>
      </c>
      <c r="X93" s="122">
        <f t="shared" si="42"/>
        <v>37643.342867160325</v>
      </c>
      <c r="Y93" s="122">
        <f t="shared" si="43"/>
        <v>27517.635795565999</v>
      </c>
      <c r="Z93" s="122">
        <f t="shared" si="44"/>
        <v>4748.0866619999997</v>
      </c>
      <c r="AA93" s="52">
        <f t="shared" si="45"/>
        <v>32265.722457566</v>
      </c>
      <c r="AB93" s="18"/>
      <c r="AC93" s="18"/>
      <c r="AD93" s="18"/>
      <c r="AE93" s="18"/>
      <c r="AF93" s="18"/>
      <c r="AG93" s="19"/>
      <c r="AH93" s="18"/>
      <c r="AI93" s="18"/>
    </row>
    <row r="94" spans="1:35" s="30" customFormat="1" ht="13.5" customHeight="1" thickBot="1">
      <c r="A94" s="286">
        <v>37</v>
      </c>
      <c r="B94" s="76">
        <v>43070</v>
      </c>
      <c r="C94" s="77">
        <f>'BENEFÍCIOS-SEM JRS E SEM CORREÇ'!C94</f>
        <v>1874</v>
      </c>
      <c r="D94" s="317">
        <f>'base(indices)'!G99</f>
        <v>1.1838735199999999</v>
      </c>
      <c r="E94" s="279">
        <f t="shared" si="31"/>
        <v>2218.5789764799997</v>
      </c>
      <c r="F94" s="322">
        <v>0</v>
      </c>
      <c r="G94" s="233">
        <f t="shared" si="32"/>
        <v>0</v>
      </c>
      <c r="H94" s="287">
        <f t="shared" si="33"/>
        <v>2218.5789764799997</v>
      </c>
      <c r="I94" s="301">
        <f t="shared" si="46"/>
        <v>45677.253122769995</v>
      </c>
      <c r="J94" s="95">
        <f>IF((I94-H$93+(H$93/12*1))+K94&gt;I149,I149-K94,(I94-H$93+(H$93/12*1)))</f>
        <v>44657.150505316662</v>
      </c>
      <c r="K94" s="95">
        <f t="shared" si="34"/>
        <v>7913.4777700000004</v>
      </c>
      <c r="L94" s="236">
        <f t="shared" si="49"/>
        <v>52570.62827531666</v>
      </c>
      <c r="M94" s="95">
        <f t="shared" si="50"/>
        <v>42424.292980050828</v>
      </c>
      <c r="N94" s="95">
        <f t="shared" si="47"/>
        <v>7517.8038815</v>
      </c>
      <c r="O94" s="95">
        <f t="shared" si="48"/>
        <v>49942.096861550832</v>
      </c>
      <c r="P94" s="95">
        <f t="shared" si="30"/>
        <v>40191.435454784994</v>
      </c>
      <c r="Q94" s="95">
        <f t="shared" si="35"/>
        <v>7122.1299930000005</v>
      </c>
      <c r="R94" s="95">
        <f t="shared" si="36"/>
        <v>47313.565447784997</v>
      </c>
      <c r="S94" s="95">
        <f>J94*S$9</f>
        <v>35725.720404253334</v>
      </c>
      <c r="T94" s="95">
        <f t="shared" si="38"/>
        <v>6330.7822160000005</v>
      </c>
      <c r="U94" s="95">
        <f>S94+T94</f>
        <v>42056.502620253334</v>
      </c>
      <c r="V94" s="95">
        <f t="shared" si="40"/>
        <v>31260.005353721663</v>
      </c>
      <c r="W94" s="95">
        <f t="shared" si="41"/>
        <v>5539.4344389999997</v>
      </c>
      <c r="X94" s="95">
        <f t="shared" si="42"/>
        <v>36799.439792721663</v>
      </c>
      <c r="Y94" s="95">
        <f t="shared" si="43"/>
        <v>26794.290303189995</v>
      </c>
      <c r="Z94" s="95">
        <f t="shared" si="44"/>
        <v>4748.0866619999997</v>
      </c>
      <c r="AA94" s="237">
        <f t="shared" si="45"/>
        <v>31542.376965189993</v>
      </c>
      <c r="AB94" s="36"/>
      <c r="AC94" s="36"/>
      <c r="AD94" s="36"/>
      <c r="AE94" s="36"/>
      <c r="AF94" s="36"/>
      <c r="AG94" s="37"/>
      <c r="AH94" s="36"/>
      <c r="AI94" s="36"/>
    </row>
    <row r="95" spans="1:35" s="30" customFormat="1" ht="13.5" customHeight="1">
      <c r="A95" s="288">
        <v>36</v>
      </c>
      <c r="B95" s="160">
        <v>43101</v>
      </c>
      <c r="C95" s="47">
        <f>'BENEFÍCIOS-SEM JRS E SEM CORREÇ'!C95</f>
        <v>954</v>
      </c>
      <c r="D95" s="306">
        <f>'base(indices)'!G100</f>
        <v>1.17974442</v>
      </c>
      <c r="E95" s="282">
        <f t="shared" si="31"/>
        <v>1125.47617668</v>
      </c>
      <c r="F95" s="320">
        <v>0</v>
      </c>
      <c r="G95" s="283">
        <f t="shared" si="32"/>
        <v>0</v>
      </c>
      <c r="H95" s="289">
        <f t="shared" si="33"/>
        <v>1125.47617668</v>
      </c>
      <c r="I95" s="298">
        <f t="shared" si="46"/>
        <v>43458.674146289995</v>
      </c>
      <c r="J95" s="123">
        <f>IF((I95-H$105+(H$105))+K95&gt;$I$149,$I$149-K95,(I95-H$105+(H$105)))</f>
        <v>43458.674146289995</v>
      </c>
      <c r="K95" s="123">
        <f t="shared" si="34"/>
        <v>7913.4777700000004</v>
      </c>
      <c r="L95" s="123">
        <f t="shared" si="49"/>
        <v>51372.151916289993</v>
      </c>
      <c r="M95" s="123">
        <f t="shared" si="50"/>
        <v>41285.740438975496</v>
      </c>
      <c r="N95" s="123">
        <f t="shared" si="47"/>
        <v>7517.8038815</v>
      </c>
      <c r="O95" s="123">
        <f t="shared" si="48"/>
        <v>48803.544320475499</v>
      </c>
      <c r="P95" s="100">
        <f t="shared" si="30"/>
        <v>39112.806731660996</v>
      </c>
      <c r="Q95" s="123">
        <f t="shared" si="35"/>
        <v>7122.1299930000005</v>
      </c>
      <c r="R95" s="123">
        <f t="shared" si="36"/>
        <v>46234.936724660998</v>
      </c>
      <c r="S95" s="123">
        <f t="shared" ref="S95:S105" si="51">J95*S$9</f>
        <v>34766.939317031996</v>
      </c>
      <c r="T95" s="123">
        <f t="shared" si="38"/>
        <v>6330.7822160000005</v>
      </c>
      <c r="U95" s="123">
        <f t="shared" ref="U95:U105" si="52">S95+T95</f>
        <v>41097.721533031996</v>
      </c>
      <c r="V95" s="123">
        <f t="shared" si="40"/>
        <v>30421.071902402993</v>
      </c>
      <c r="W95" s="123">
        <f t="shared" si="41"/>
        <v>5539.4344389999997</v>
      </c>
      <c r="X95" s="123">
        <f t="shared" si="42"/>
        <v>35960.506341402994</v>
      </c>
      <c r="Y95" s="123">
        <f t="shared" si="43"/>
        <v>26075.204487773997</v>
      </c>
      <c r="Z95" s="123">
        <f t="shared" si="44"/>
        <v>4748.0866619999997</v>
      </c>
      <c r="AA95" s="55">
        <f t="shared" si="45"/>
        <v>30823.291149773999</v>
      </c>
      <c r="AB95" s="36"/>
      <c r="AC95" s="36"/>
      <c r="AD95" s="36"/>
      <c r="AE95" s="36"/>
      <c r="AF95" s="36"/>
      <c r="AG95" s="37"/>
      <c r="AH95" s="36"/>
      <c r="AI95" s="36"/>
    </row>
    <row r="96" spans="1:35" s="30" customFormat="1" ht="13.5" customHeight="1">
      <c r="A96" s="285">
        <v>35</v>
      </c>
      <c r="B96" s="56">
        <v>43132</v>
      </c>
      <c r="C96" s="68">
        <f>'BENEFÍCIOS-SEM JRS E SEM CORREÇ'!C96</f>
        <v>954</v>
      </c>
      <c r="D96" s="316">
        <f>'base(indices)'!G101</f>
        <v>1.1751612899999999</v>
      </c>
      <c r="E96" s="58">
        <f t="shared" si="31"/>
        <v>1121.10387066</v>
      </c>
      <c r="F96" s="321">
        <v>0</v>
      </c>
      <c r="G96" s="60">
        <f t="shared" si="32"/>
        <v>0</v>
      </c>
      <c r="H96" s="61">
        <f t="shared" si="33"/>
        <v>1121.10387066</v>
      </c>
      <c r="I96" s="299">
        <f t="shared" si="46"/>
        <v>42333.197969609995</v>
      </c>
      <c r="J96" s="102">
        <f>IF((I96-H$105+(H$105/12*11))+K96&gt;$I$149,$I$149-K96,(I96-H$105+(H$105/12*11)))</f>
        <v>42242.867678249997</v>
      </c>
      <c r="K96" s="102">
        <f t="shared" si="34"/>
        <v>7913.4777700000004</v>
      </c>
      <c r="L96" s="103">
        <f t="shared" si="49"/>
        <v>50156.345448249995</v>
      </c>
      <c r="M96" s="102">
        <f t="shared" si="50"/>
        <v>40130.724294337495</v>
      </c>
      <c r="N96" s="102">
        <f t="shared" si="47"/>
        <v>7517.8038815</v>
      </c>
      <c r="O96" s="102">
        <f t="shared" si="48"/>
        <v>47648.528175837491</v>
      </c>
      <c r="P96" s="102">
        <f t="shared" si="30"/>
        <v>38018.580910425</v>
      </c>
      <c r="Q96" s="102">
        <f t="shared" si="35"/>
        <v>7122.1299930000005</v>
      </c>
      <c r="R96" s="102">
        <f t="shared" si="36"/>
        <v>45140.710903425002</v>
      </c>
      <c r="S96" s="102">
        <f t="shared" si="51"/>
        <v>33794.294142599996</v>
      </c>
      <c r="T96" s="102">
        <f t="shared" si="38"/>
        <v>6330.7822160000005</v>
      </c>
      <c r="U96" s="102">
        <f t="shared" si="52"/>
        <v>40125.076358599996</v>
      </c>
      <c r="V96" s="102">
        <f t="shared" si="40"/>
        <v>29570.007374774996</v>
      </c>
      <c r="W96" s="102">
        <f t="shared" si="41"/>
        <v>5539.4344389999997</v>
      </c>
      <c r="X96" s="102">
        <f t="shared" si="42"/>
        <v>35109.441813774996</v>
      </c>
      <c r="Y96" s="102">
        <f t="shared" si="43"/>
        <v>25345.720606949999</v>
      </c>
      <c r="Z96" s="102">
        <f t="shared" si="44"/>
        <v>4748.0866619999997</v>
      </c>
      <c r="AA96" s="66">
        <f t="shared" si="45"/>
        <v>30093.807268949997</v>
      </c>
      <c r="AB96" s="36"/>
      <c r="AC96" s="36"/>
      <c r="AD96" s="36"/>
      <c r="AE96" s="36"/>
      <c r="AF96" s="36"/>
      <c r="AG96" s="37"/>
      <c r="AH96" s="36"/>
      <c r="AI96" s="36"/>
    </row>
    <row r="97" spans="1:35" s="30" customFormat="1" ht="13.5" customHeight="1">
      <c r="A97" s="285">
        <v>34</v>
      </c>
      <c r="B97" s="46">
        <v>43160</v>
      </c>
      <c r="C97" s="68">
        <f>'BENEFÍCIOS-SEM JRS E SEM CORREÇ'!C97</f>
        <v>954</v>
      </c>
      <c r="D97" s="316">
        <f>'base(indices)'!G102</f>
        <v>1.17071258</v>
      </c>
      <c r="E97" s="58">
        <f t="shared" si="31"/>
        <v>1116.8598013200001</v>
      </c>
      <c r="F97" s="321">
        <v>0</v>
      </c>
      <c r="G97" s="60">
        <f t="shared" si="32"/>
        <v>0</v>
      </c>
      <c r="H97" s="61">
        <f t="shared" si="33"/>
        <v>1116.8598013200001</v>
      </c>
      <c r="I97" s="300">
        <f t="shared" si="46"/>
        <v>41212.094098949994</v>
      </c>
      <c r="J97" s="122">
        <f>IF((I97-H$105+(H$105/12*10))+K97&gt;$I$149,$I$149-K97,(I97-H$105+(H$105/12*10)))</f>
        <v>41031.43351622999</v>
      </c>
      <c r="K97" s="122">
        <f t="shared" si="34"/>
        <v>7913.4777700000004</v>
      </c>
      <c r="L97" s="122">
        <f t="shared" si="49"/>
        <v>48944.911286229988</v>
      </c>
      <c r="M97" s="122">
        <f t="shared" si="50"/>
        <v>38979.861840418489</v>
      </c>
      <c r="N97" s="122">
        <f t="shared" si="47"/>
        <v>7517.8038815</v>
      </c>
      <c r="O97" s="122">
        <f t="shared" si="48"/>
        <v>46497.665721918485</v>
      </c>
      <c r="P97" s="104">
        <f t="shared" si="30"/>
        <v>36928.290164606995</v>
      </c>
      <c r="Q97" s="122">
        <f t="shared" si="35"/>
        <v>7122.1299930000005</v>
      </c>
      <c r="R97" s="122">
        <f t="shared" si="36"/>
        <v>44050.420157606997</v>
      </c>
      <c r="S97" s="122">
        <f t="shared" si="51"/>
        <v>32825.146812983992</v>
      </c>
      <c r="T97" s="122">
        <f t="shared" si="38"/>
        <v>6330.7822160000005</v>
      </c>
      <c r="U97" s="122">
        <f t="shared" si="52"/>
        <v>39155.929028983992</v>
      </c>
      <c r="V97" s="122">
        <f t="shared" si="40"/>
        <v>28722.00346136099</v>
      </c>
      <c r="W97" s="122">
        <f t="shared" si="41"/>
        <v>5539.4344389999997</v>
      </c>
      <c r="X97" s="122">
        <f t="shared" si="42"/>
        <v>34261.437900360987</v>
      </c>
      <c r="Y97" s="122">
        <f t="shared" si="43"/>
        <v>24618.860109737994</v>
      </c>
      <c r="Z97" s="122">
        <f t="shared" si="44"/>
        <v>4748.0866619999997</v>
      </c>
      <c r="AA97" s="52">
        <f t="shared" si="45"/>
        <v>29366.946771737996</v>
      </c>
      <c r="AB97" s="36"/>
      <c r="AC97" s="36"/>
      <c r="AD97" s="36"/>
      <c r="AE97" s="36"/>
      <c r="AF97" s="36"/>
      <c r="AG97" s="37"/>
      <c r="AH97" s="36"/>
      <c r="AI97" s="36"/>
    </row>
    <row r="98" spans="1:35" s="30" customFormat="1" ht="13.5" customHeight="1">
      <c r="A98" s="285">
        <v>33</v>
      </c>
      <c r="B98" s="56">
        <v>43191</v>
      </c>
      <c r="C98" s="68">
        <f>'BENEFÍCIOS-SEM JRS E SEM CORREÇ'!C98</f>
        <v>954</v>
      </c>
      <c r="D98" s="316">
        <f>'base(indices)'!G103</f>
        <v>1.16954304</v>
      </c>
      <c r="E98" s="58">
        <f t="shared" si="31"/>
        <v>1115.7440601599999</v>
      </c>
      <c r="F98" s="321">
        <v>0</v>
      </c>
      <c r="G98" s="60">
        <f t="shared" si="32"/>
        <v>0</v>
      </c>
      <c r="H98" s="61">
        <f t="shared" si="33"/>
        <v>1115.7440601599999</v>
      </c>
      <c r="I98" s="299">
        <f t="shared" si="46"/>
        <v>40095.234297629991</v>
      </c>
      <c r="J98" s="102">
        <f>IF((I98-H$105+(H$105/12*9))+K98&gt;$I$149,$I$149-K98,(I98-H$105+(H$105/12*9)))</f>
        <v>39824.24342354999</v>
      </c>
      <c r="K98" s="102">
        <f t="shared" si="34"/>
        <v>7913.4777700000004</v>
      </c>
      <c r="L98" s="103">
        <f t="shared" si="49"/>
        <v>47737.721193549987</v>
      </c>
      <c r="M98" s="102">
        <f t="shared" si="50"/>
        <v>37833.031252372486</v>
      </c>
      <c r="N98" s="102">
        <f t="shared" si="47"/>
        <v>7517.8038815</v>
      </c>
      <c r="O98" s="102">
        <f t="shared" si="48"/>
        <v>45350.83513387249</v>
      </c>
      <c r="P98" s="102">
        <f t="shared" si="30"/>
        <v>35841.81908119499</v>
      </c>
      <c r="Q98" s="102">
        <f t="shared" si="35"/>
        <v>7122.1299930000005</v>
      </c>
      <c r="R98" s="102">
        <f t="shared" si="36"/>
        <v>42963.949074194992</v>
      </c>
      <c r="S98" s="102">
        <f t="shared" si="51"/>
        <v>31859.394738839994</v>
      </c>
      <c r="T98" s="102">
        <f t="shared" si="38"/>
        <v>6330.7822160000005</v>
      </c>
      <c r="U98" s="102">
        <f t="shared" si="52"/>
        <v>38190.176954839997</v>
      </c>
      <c r="V98" s="102">
        <f t="shared" si="40"/>
        <v>27876.97039648499</v>
      </c>
      <c r="W98" s="102">
        <f t="shared" si="41"/>
        <v>5539.4344389999997</v>
      </c>
      <c r="X98" s="102">
        <f t="shared" si="42"/>
        <v>33416.404835484987</v>
      </c>
      <c r="Y98" s="102">
        <f t="shared" si="43"/>
        <v>23894.546054129994</v>
      </c>
      <c r="Z98" s="102">
        <f t="shared" si="44"/>
        <v>4748.0866619999997</v>
      </c>
      <c r="AA98" s="66">
        <f t="shared" si="45"/>
        <v>28642.632716129992</v>
      </c>
      <c r="AB98" s="36"/>
      <c r="AC98" s="36"/>
      <c r="AD98" s="36"/>
      <c r="AE98" s="36"/>
      <c r="AF98" s="36"/>
      <c r="AG98" s="37"/>
      <c r="AH98" s="36"/>
      <c r="AI98" s="36"/>
    </row>
    <row r="99" spans="1:35" s="30" customFormat="1" ht="13.5" customHeight="1">
      <c r="A99" s="285">
        <v>32</v>
      </c>
      <c r="B99" s="46">
        <v>43221</v>
      </c>
      <c r="C99" s="68">
        <f>'BENEFÍCIOS-SEM JRS E SEM CORREÇ'!C99</f>
        <v>954</v>
      </c>
      <c r="D99" s="316">
        <f>'base(indices)'!G104</f>
        <v>1.1670921400000001</v>
      </c>
      <c r="E99" s="58">
        <f t="shared" si="31"/>
        <v>1113.4059015600001</v>
      </c>
      <c r="F99" s="321">
        <v>0</v>
      </c>
      <c r="G99" s="60">
        <f t="shared" si="32"/>
        <v>0</v>
      </c>
      <c r="H99" s="61">
        <f t="shared" si="33"/>
        <v>1113.4059015600001</v>
      </c>
      <c r="I99" s="300">
        <f t="shared" si="46"/>
        <v>38979.490237469989</v>
      </c>
      <c r="J99" s="122">
        <f>IF((I99-H$105+(H$105/12*8))+K99&gt;$I$149,$I$149-K99,(I99-H$105+(H$105/12*8)))</f>
        <v>38618.169072029988</v>
      </c>
      <c r="K99" s="122">
        <f t="shared" si="34"/>
        <v>7913.4777700000004</v>
      </c>
      <c r="L99" s="122">
        <f t="shared" si="49"/>
        <v>46531.646842029986</v>
      </c>
      <c r="M99" s="122">
        <f t="shared" si="50"/>
        <v>36687.260618428489</v>
      </c>
      <c r="N99" s="122">
        <f t="shared" si="47"/>
        <v>7517.8038815</v>
      </c>
      <c r="O99" s="122">
        <f t="shared" si="48"/>
        <v>44205.064499928485</v>
      </c>
      <c r="P99" s="104">
        <f t="shared" si="30"/>
        <v>34756.352164826989</v>
      </c>
      <c r="Q99" s="122">
        <f t="shared" si="35"/>
        <v>7122.1299930000005</v>
      </c>
      <c r="R99" s="122">
        <f t="shared" si="36"/>
        <v>41878.482157826991</v>
      </c>
      <c r="S99" s="122">
        <f t="shared" si="51"/>
        <v>30894.535257623993</v>
      </c>
      <c r="T99" s="122">
        <f t="shared" si="38"/>
        <v>6330.7822160000005</v>
      </c>
      <c r="U99" s="122">
        <f t="shared" si="52"/>
        <v>37225.317473623996</v>
      </c>
      <c r="V99" s="122">
        <f t="shared" si="40"/>
        <v>27032.71835042099</v>
      </c>
      <c r="W99" s="122">
        <f t="shared" si="41"/>
        <v>5539.4344389999997</v>
      </c>
      <c r="X99" s="122">
        <f t="shared" si="42"/>
        <v>32572.15278942099</v>
      </c>
      <c r="Y99" s="122">
        <f t="shared" si="43"/>
        <v>23170.901443217994</v>
      </c>
      <c r="Z99" s="122">
        <f t="shared" si="44"/>
        <v>4748.0866619999997</v>
      </c>
      <c r="AA99" s="52">
        <f t="shared" si="45"/>
        <v>27918.988105217992</v>
      </c>
      <c r="AB99" s="36"/>
      <c r="AC99" s="36"/>
      <c r="AD99" s="36"/>
      <c r="AE99" s="36"/>
      <c r="AF99" s="36"/>
      <c r="AG99" s="37"/>
      <c r="AH99" s="36"/>
      <c r="AI99" s="36"/>
    </row>
    <row r="100" spans="1:35" s="30" customFormat="1" ht="13.5" customHeight="1">
      <c r="A100" s="285">
        <v>31</v>
      </c>
      <c r="B100" s="56">
        <v>43252</v>
      </c>
      <c r="C100" s="68">
        <f>'BENEFÍCIOS-SEM JRS E SEM CORREÇ'!C100</f>
        <v>954</v>
      </c>
      <c r="D100" s="316">
        <f>'base(indices)'!G105</f>
        <v>1.1654605</v>
      </c>
      <c r="E100" s="58">
        <f t="shared" si="31"/>
        <v>1111.8493169999999</v>
      </c>
      <c r="F100" s="321">
        <v>0</v>
      </c>
      <c r="G100" s="60">
        <f t="shared" si="32"/>
        <v>0</v>
      </c>
      <c r="H100" s="61">
        <f t="shared" si="33"/>
        <v>1111.8493169999999</v>
      </c>
      <c r="I100" s="299">
        <f t="shared" si="46"/>
        <v>37866.084335909989</v>
      </c>
      <c r="J100" s="102">
        <f>IF((I100-H$105+(H$105/12*7))+K100&gt;$I$149,$I$149-K100,(I100-H$105+(H$105/12*7)))</f>
        <v>37414.432879109991</v>
      </c>
      <c r="K100" s="102">
        <f t="shared" si="34"/>
        <v>7913.4777700000004</v>
      </c>
      <c r="L100" s="103">
        <f t="shared" si="49"/>
        <v>45327.910649109988</v>
      </c>
      <c r="M100" s="102">
        <f t="shared" si="50"/>
        <v>35543.711235154493</v>
      </c>
      <c r="N100" s="102">
        <f t="shared" si="47"/>
        <v>7517.8038815</v>
      </c>
      <c r="O100" s="102">
        <f t="shared" si="48"/>
        <v>43061.515116654497</v>
      </c>
      <c r="P100" s="102">
        <f t="shared" si="30"/>
        <v>33672.989591198995</v>
      </c>
      <c r="Q100" s="102">
        <f t="shared" si="35"/>
        <v>7122.1299930000005</v>
      </c>
      <c r="R100" s="102">
        <f t="shared" si="36"/>
        <v>40795.119584198997</v>
      </c>
      <c r="S100" s="102">
        <f t="shared" si="51"/>
        <v>29931.546303287992</v>
      </c>
      <c r="T100" s="102">
        <f t="shared" si="38"/>
        <v>6330.7822160000005</v>
      </c>
      <c r="U100" s="102">
        <f t="shared" si="52"/>
        <v>36262.328519287992</v>
      </c>
      <c r="V100" s="102">
        <f t="shared" si="40"/>
        <v>26190.103015376993</v>
      </c>
      <c r="W100" s="102">
        <f t="shared" si="41"/>
        <v>5539.4344389999997</v>
      </c>
      <c r="X100" s="102">
        <f t="shared" si="42"/>
        <v>31729.537454376994</v>
      </c>
      <c r="Y100" s="102">
        <f t="shared" si="43"/>
        <v>22448.659727465994</v>
      </c>
      <c r="Z100" s="102">
        <f t="shared" si="44"/>
        <v>4748.0866619999997</v>
      </c>
      <c r="AA100" s="66">
        <f t="shared" si="45"/>
        <v>27196.746389465996</v>
      </c>
      <c r="AB100" s="36"/>
      <c r="AC100" s="36"/>
      <c r="AD100" s="36"/>
      <c r="AE100" s="36"/>
      <c r="AF100" s="36"/>
      <c r="AG100" s="37"/>
      <c r="AH100" s="36"/>
      <c r="AI100" s="36"/>
    </row>
    <row r="101" spans="1:35" s="30" customFormat="1" ht="13.5" customHeight="1">
      <c r="A101" s="285">
        <v>30</v>
      </c>
      <c r="B101" s="46">
        <v>43282</v>
      </c>
      <c r="C101" s="68">
        <f>'BENEFÍCIOS-SEM JRS E SEM CORREÇ'!C101</f>
        <v>954</v>
      </c>
      <c r="D101" s="316">
        <f>'base(indices)'!G106</f>
        <v>1.1526659100000001</v>
      </c>
      <c r="E101" s="58">
        <f t="shared" si="31"/>
        <v>1099.6432781400001</v>
      </c>
      <c r="F101" s="321">
        <v>0</v>
      </c>
      <c r="G101" s="60">
        <f t="shared" si="32"/>
        <v>0</v>
      </c>
      <c r="H101" s="61">
        <f t="shared" si="33"/>
        <v>1099.6432781400001</v>
      </c>
      <c r="I101" s="300">
        <f t="shared" si="46"/>
        <v>36754.235018909989</v>
      </c>
      <c r="J101" s="122">
        <f>IF((I101-H$105+(H$105/12*6))+K101&gt;$I$149,$I$149-K101,(I101-H$105+(H$105/12*6)))</f>
        <v>36212.253270749985</v>
      </c>
      <c r="K101" s="122">
        <f t="shared" si="34"/>
        <v>7913.4777700000004</v>
      </c>
      <c r="L101" s="122">
        <f t="shared" si="49"/>
        <v>44125.731040749983</v>
      </c>
      <c r="M101" s="122">
        <f t="shared" si="50"/>
        <v>34401.640607212481</v>
      </c>
      <c r="N101" s="122">
        <f t="shared" si="47"/>
        <v>7517.8038815</v>
      </c>
      <c r="O101" s="122">
        <f t="shared" si="48"/>
        <v>41919.444488712485</v>
      </c>
      <c r="P101" s="104">
        <f t="shared" si="30"/>
        <v>32591.027943674988</v>
      </c>
      <c r="Q101" s="122">
        <f t="shared" si="35"/>
        <v>7122.1299930000005</v>
      </c>
      <c r="R101" s="122">
        <f t="shared" si="36"/>
        <v>39713.157936674987</v>
      </c>
      <c r="S101" s="122">
        <f t="shared" si="51"/>
        <v>28969.802616599991</v>
      </c>
      <c r="T101" s="122">
        <f t="shared" si="38"/>
        <v>6330.7822160000005</v>
      </c>
      <c r="U101" s="122">
        <f t="shared" si="52"/>
        <v>35300.58483259999</v>
      </c>
      <c r="V101" s="122">
        <f t="shared" si="40"/>
        <v>25348.577289524987</v>
      </c>
      <c r="W101" s="122">
        <f t="shared" si="41"/>
        <v>5539.4344389999997</v>
      </c>
      <c r="X101" s="122">
        <f t="shared" si="42"/>
        <v>30888.011728524987</v>
      </c>
      <c r="Y101" s="122">
        <f t="shared" si="43"/>
        <v>21727.35196244999</v>
      </c>
      <c r="Z101" s="122">
        <f t="shared" si="44"/>
        <v>4748.0866619999997</v>
      </c>
      <c r="AA101" s="52">
        <f t="shared" si="45"/>
        <v>26475.438624449991</v>
      </c>
      <c r="AB101" s="36"/>
      <c r="AC101" s="36"/>
      <c r="AD101" s="36"/>
      <c r="AE101" s="36"/>
      <c r="AF101" s="36"/>
      <c r="AG101" s="37"/>
      <c r="AH101" s="36"/>
      <c r="AI101" s="36"/>
    </row>
    <row r="102" spans="1:35" s="30" customFormat="1" ht="13.5" customHeight="1">
      <c r="A102" s="285">
        <v>29</v>
      </c>
      <c r="B102" s="56">
        <v>43313</v>
      </c>
      <c r="C102" s="68">
        <f>'BENEFÍCIOS-SEM JRS E SEM CORREÇ'!C102</f>
        <v>954</v>
      </c>
      <c r="D102" s="316">
        <f>'base(indices)'!G107</f>
        <v>1.14533576</v>
      </c>
      <c r="E102" s="58">
        <f t="shared" si="31"/>
        <v>1092.6503150400001</v>
      </c>
      <c r="F102" s="321">
        <v>0</v>
      </c>
      <c r="G102" s="60">
        <f t="shared" si="32"/>
        <v>0</v>
      </c>
      <c r="H102" s="61">
        <f t="shared" si="33"/>
        <v>1092.6503150400001</v>
      </c>
      <c r="I102" s="299">
        <f t="shared" si="46"/>
        <v>35654.591740769989</v>
      </c>
      <c r="J102" s="102">
        <f>IF((I102-H$105+(H$105/12*5))+K102&gt;$I$149,$I$149-K102,(I102-H$105+(H$105/12*5)))</f>
        <v>35022.279701249987</v>
      </c>
      <c r="K102" s="102">
        <f t="shared" si="34"/>
        <v>7913.4777700000004</v>
      </c>
      <c r="L102" s="103">
        <f t="shared" si="49"/>
        <v>42935.757471249985</v>
      </c>
      <c r="M102" s="102">
        <f t="shared" si="50"/>
        <v>33271.165716187483</v>
      </c>
      <c r="N102" s="102">
        <f t="shared" si="47"/>
        <v>7517.8038815</v>
      </c>
      <c r="O102" s="102">
        <f t="shared" si="48"/>
        <v>40788.969597687479</v>
      </c>
      <c r="P102" s="102">
        <f t="shared" si="30"/>
        <v>31520.05173112499</v>
      </c>
      <c r="Q102" s="102">
        <f t="shared" si="35"/>
        <v>7122.1299930000005</v>
      </c>
      <c r="R102" s="102">
        <f t="shared" si="36"/>
        <v>38642.181724124988</v>
      </c>
      <c r="S102" s="102">
        <f t="shared" si="51"/>
        <v>28017.823760999992</v>
      </c>
      <c r="T102" s="102">
        <f t="shared" si="38"/>
        <v>6330.7822160000005</v>
      </c>
      <c r="U102" s="102">
        <f t="shared" si="52"/>
        <v>34348.605976999992</v>
      </c>
      <c r="V102" s="102">
        <f t="shared" si="40"/>
        <v>24515.595790874988</v>
      </c>
      <c r="W102" s="102">
        <f t="shared" si="41"/>
        <v>5539.4344389999997</v>
      </c>
      <c r="X102" s="102">
        <f t="shared" si="42"/>
        <v>30055.030229874988</v>
      </c>
      <c r="Y102" s="102">
        <f t="shared" si="43"/>
        <v>21013.367820749991</v>
      </c>
      <c r="Z102" s="102">
        <f t="shared" si="44"/>
        <v>4748.0866619999997</v>
      </c>
      <c r="AA102" s="66">
        <f t="shared" si="45"/>
        <v>25761.454482749992</v>
      </c>
      <c r="AB102" s="36"/>
      <c r="AC102" s="36"/>
      <c r="AD102" s="36"/>
      <c r="AE102" s="36"/>
      <c r="AF102" s="36"/>
      <c r="AG102" s="37"/>
      <c r="AH102" s="36"/>
      <c r="AI102" s="36"/>
    </row>
    <row r="103" spans="1:35" s="30" customFormat="1" ht="13.5" customHeight="1">
      <c r="A103" s="285">
        <v>28</v>
      </c>
      <c r="B103" s="46">
        <v>43344</v>
      </c>
      <c r="C103" s="68">
        <f>'BENEFÍCIOS-SEM JRS E SEM CORREÇ'!C103</f>
        <v>954</v>
      </c>
      <c r="D103" s="316">
        <f>'base(indices)'!G108</f>
        <v>1.1438487500000001</v>
      </c>
      <c r="E103" s="58">
        <f t="shared" si="31"/>
        <v>1091.2317075000001</v>
      </c>
      <c r="F103" s="321">
        <v>0</v>
      </c>
      <c r="G103" s="60">
        <f t="shared" si="32"/>
        <v>0</v>
      </c>
      <c r="H103" s="61">
        <f t="shared" si="33"/>
        <v>1091.2317075000001</v>
      </c>
      <c r="I103" s="300">
        <f t="shared" si="46"/>
        <v>34561.941425729987</v>
      </c>
      <c r="J103" s="122">
        <f>IF((I103-H$105+(H$105/12*4))+K103&gt;$I$149,$I$149-K103,(I103-H$105+(H$105/12*4)))</f>
        <v>33839.299094849986</v>
      </c>
      <c r="K103" s="122">
        <f t="shared" si="34"/>
        <v>7913.4777700000004</v>
      </c>
      <c r="L103" s="122">
        <f t="shared" si="49"/>
        <v>41752.776864849984</v>
      </c>
      <c r="M103" s="122">
        <f t="shared" si="50"/>
        <v>32147.334140107487</v>
      </c>
      <c r="N103" s="122">
        <f t="shared" si="47"/>
        <v>7517.8038815</v>
      </c>
      <c r="O103" s="122">
        <f t="shared" si="48"/>
        <v>39665.13802160749</v>
      </c>
      <c r="P103" s="104">
        <f t="shared" si="30"/>
        <v>30455.369185364987</v>
      </c>
      <c r="Q103" s="122">
        <f t="shared" si="35"/>
        <v>7122.1299930000005</v>
      </c>
      <c r="R103" s="122">
        <f t="shared" si="36"/>
        <v>37577.499178364989</v>
      </c>
      <c r="S103" s="122">
        <f t="shared" si="51"/>
        <v>27071.439275879991</v>
      </c>
      <c r="T103" s="122">
        <f t="shared" si="38"/>
        <v>6330.7822160000005</v>
      </c>
      <c r="U103" s="122">
        <f t="shared" si="52"/>
        <v>33402.221491879995</v>
      </c>
      <c r="V103" s="122">
        <f t="shared" si="40"/>
        <v>23687.509366394988</v>
      </c>
      <c r="W103" s="122">
        <f t="shared" si="41"/>
        <v>5539.4344389999997</v>
      </c>
      <c r="X103" s="122">
        <f t="shared" si="42"/>
        <v>29226.943805394989</v>
      </c>
      <c r="Y103" s="122">
        <f t="shared" si="43"/>
        <v>20303.579456909993</v>
      </c>
      <c r="Z103" s="122">
        <f t="shared" si="44"/>
        <v>4748.0866619999997</v>
      </c>
      <c r="AA103" s="52">
        <f t="shared" si="45"/>
        <v>25051.66611890999</v>
      </c>
      <c r="AB103" s="36"/>
      <c r="AC103" s="36"/>
      <c r="AD103" s="36"/>
      <c r="AE103" s="36"/>
      <c r="AF103" s="36"/>
      <c r="AG103" s="37"/>
      <c r="AH103" s="36"/>
      <c r="AI103" s="36"/>
    </row>
    <row r="104" spans="1:35" s="30" customFormat="1" ht="13.5" customHeight="1">
      <c r="A104" s="285">
        <v>27</v>
      </c>
      <c r="B104" s="56">
        <v>43374</v>
      </c>
      <c r="C104" s="68">
        <f>'BENEFÍCIOS-SEM JRS E SEM CORREÇ'!C104</f>
        <v>954</v>
      </c>
      <c r="D104" s="316">
        <f>'base(indices)'!G109</f>
        <v>1.1428202199999999</v>
      </c>
      <c r="E104" s="58">
        <f t="shared" si="31"/>
        <v>1090.25048988</v>
      </c>
      <c r="F104" s="321">
        <v>0</v>
      </c>
      <c r="G104" s="60">
        <f t="shared" si="32"/>
        <v>0</v>
      </c>
      <c r="H104" s="61">
        <f t="shared" si="33"/>
        <v>1090.25048988</v>
      </c>
      <c r="I104" s="299">
        <f t="shared" si="46"/>
        <v>33470.709718229984</v>
      </c>
      <c r="J104" s="102">
        <f>IF((I104-H$105+(H$105/12*3))+K104&gt;$I$149,$I$149-K104,(I104-H$105+(H$105/12*3)))</f>
        <v>32657.737095989982</v>
      </c>
      <c r="K104" s="102">
        <f t="shared" si="34"/>
        <v>7913.4777700000004</v>
      </c>
      <c r="L104" s="103">
        <f t="shared" si="49"/>
        <v>40571.214865989983</v>
      </c>
      <c r="M104" s="102">
        <f t="shared" si="50"/>
        <v>31024.850241190481</v>
      </c>
      <c r="N104" s="102">
        <f t="shared" si="47"/>
        <v>7517.8038815</v>
      </c>
      <c r="O104" s="102">
        <f t="shared" si="48"/>
        <v>38542.654122690481</v>
      </c>
      <c r="P104" s="102">
        <f t="shared" si="30"/>
        <v>29391.963386390984</v>
      </c>
      <c r="Q104" s="102">
        <f t="shared" si="35"/>
        <v>7122.1299930000005</v>
      </c>
      <c r="R104" s="102">
        <f t="shared" si="36"/>
        <v>36514.093379390986</v>
      </c>
      <c r="S104" s="102">
        <f t="shared" si="51"/>
        <v>26126.189676791986</v>
      </c>
      <c r="T104" s="102">
        <f t="shared" si="38"/>
        <v>6330.7822160000005</v>
      </c>
      <c r="U104" s="102">
        <f t="shared" si="52"/>
        <v>32456.971892791986</v>
      </c>
      <c r="V104" s="102">
        <f t="shared" si="40"/>
        <v>22860.415967192985</v>
      </c>
      <c r="W104" s="102">
        <f t="shared" si="41"/>
        <v>5539.4344389999997</v>
      </c>
      <c r="X104" s="102">
        <f t="shared" si="42"/>
        <v>28399.850406192985</v>
      </c>
      <c r="Y104" s="102">
        <f t="shared" si="43"/>
        <v>19594.642257593987</v>
      </c>
      <c r="Z104" s="102">
        <f t="shared" si="44"/>
        <v>4748.0866619999997</v>
      </c>
      <c r="AA104" s="66">
        <f t="shared" si="45"/>
        <v>24342.728919593988</v>
      </c>
      <c r="AB104" s="36"/>
      <c r="AC104" s="36"/>
      <c r="AD104" s="36"/>
      <c r="AE104" s="36"/>
      <c r="AF104" s="36"/>
      <c r="AG104" s="37"/>
      <c r="AH104" s="36"/>
      <c r="AI104" s="36"/>
    </row>
    <row r="105" spans="1:35" s="30" customFormat="1" ht="13.5" customHeight="1">
      <c r="A105" s="285">
        <v>26</v>
      </c>
      <c r="B105" s="46">
        <v>43405</v>
      </c>
      <c r="C105" s="68">
        <f>'BENEFÍCIOS-SEM JRS E SEM CORREÇ'!C105</f>
        <v>954</v>
      </c>
      <c r="D105" s="316">
        <f>'base(indices)'!G110</f>
        <v>1.13623008</v>
      </c>
      <c r="E105" s="58">
        <f t="shared" si="31"/>
        <v>1083.9634963200001</v>
      </c>
      <c r="F105" s="321">
        <v>0</v>
      </c>
      <c r="G105" s="60">
        <f t="shared" si="32"/>
        <v>0</v>
      </c>
      <c r="H105" s="61">
        <f t="shared" si="33"/>
        <v>1083.9634963200001</v>
      </c>
      <c r="I105" s="300">
        <f t="shared" si="46"/>
        <v>32380.459228349984</v>
      </c>
      <c r="J105" s="122">
        <f>IF((I105-H$105+(H$105/12*2))+K105&gt;$I$149,$I$149-K105,(I105-H$105+(H$105/12*2)))</f>
        <v>31477.156314749984</v>
      </c>
      <c r="K105" s="122">
        <f t="shared" si="34"/>
        <v>7913.4777700000004</v>
      </c>
      <c r="L105" s="122">
        <f t="shared" si="49"/>
        <v>39390.634084749981</v>
      </c>
      <c r="M105" s="122">
        <f t="shared" si="50"/>
        <v>29903.298499012482</v>
      </c>
      <c r="N105" s="122">
        <f t="shared" si="47"/>
        <v>7517.8038815</v>
      </c>
      <c r="O105" s="122">
        <f t="shared" si="48"/>
        <v>37421.102380512486</v>
      </c>
      <c r="P105" s="104">
        <f t="shared" si="30"/>
        <v>28329.440683274985</v>
      </c>
      <c r="Q105" s="122">
        <f t="shared" si="35"/>
        <v>7122.1299930000005</v>
      </c>
      <c r="R105" s="122">
        <f t="shared" si="36"/>
        <v>35451.570676274983</v>
      </c>
      <c r="S105" s="122">
        <f t="shared" si="51"/>
        <v>25181.725051799989</v>
      </c>
      <c r="T105" s="122">
        <f t="shared" si="38"/>
        <v>6330.7822160000005</v>
      </c>
      <c r="U105" s="122">
        <f t="shared" si="52"/>
        <v>31512.507267799989</v>
      </c>
      <c r="V105" s="122">
        <f t="shared" si="40"/>
        <v>22034.009420324986</v>
      </c>
      <c r="W105" s="122">
        <f t="shared" si="41"/>
        <v>5539.4344389999997</v>
      </c>
      <c r="X105" s="122">
        <f t="shared" si="42"/>
        <v>27573.443859324987</v>
      </c>
      <c r="Y105" s="122">
        <f t="shared" si="43"/>
        <v>18886.293788849991</v>
      </c>
      <c r="Z105" s="122">
        <f t="shared" si="44"/>
        <v>4748.0866619999997</v>
      </c>
      <c r="AA105" s="52">
        <f t="shared" si="45"/>
        <v>23634.380450849989</v>
      </c>
      <c r="AB105" s="36"/>
      <c r="AC105" s="36"/>
      <c r="AD105" s="36"/>
      <c r="AE105" s="36"/>
      <c r="AF105" s="36"/>
      <c r="AG105" s="37"/>
      <c r="AH105" s="36"/>
      <c r="AI105" s="36"/>
    </row>
    <row r="106" spans="1:35" s="30" customFormat="1" ht="13.5" customHeight="1" thickBot="1">
      <c r="A106" s="286">
        <v>25</v>
      </c>
      <c r="B106" s="76">
        <v>43435</v>
      </c>
      <c r="C106" s="77">
        <f>'BENEFÍCIOS-SEM JRS E SEM CORREÇ'!C106</f>
        <v>1908</v>
      </c>
      <c r="D106" s="317">
        <f>'base(indices)'!G111</f>
        <v>1.1340753400000001</v>
      </c>
      <c r="E106" s="279">
        <f t="shared" si="31"/>
        <v>2163.8157487200001</v>
      </c>
      <c r="F106" s="322">
        <v>0</v>
      </c>
      <c r="G106" s="233">
        <f t="shared" si="32"/>
        <v>0</v>
      </c>
      <c r="H106" s="287">
        <f t="shared" si="33"/>
        <v>2163.8157487200001</v>
      </c>
      <c r="I106" s="301">
        <f t="shared" si="46"/>
        <v>31296.495732029984</v>
      </c>
      <c r="J106" s="95">
        <f>IF((I106-H$105+(H$105/12*1))+K106&gt;$I$149,$I$149-K106,(I106-H$105+(H$105/12*1)))</f>
        <v>30302.862527069981</v>
      </c>
      <c r="K106" s="95">
        <f t="shared" si="34"/>
        <v>7913.4777700000004</v>
      </c>
      <c r="L106" s="236">
        <f t="shared" si="49"/>
        <v>38216.340297069983</v>
      </c>
      <c r="M106" s="95">
        <f t="shared" si="50"/>
        <v>28787.71940071648</v>
      </c>
      <c r="N106" s="95">
        <f t="shared" si="47"/>
        <v>7517.8038815</v>
      </c>
      <c r="O106" s="95">
        <f t="shared" si="48"/>
        <v>36305.523282216483</v>
      </c>
      <c r="P106" s="95">
        <f t="shared" si="30"/>
        <v>27272.576274362982</v>
      </c>
      <c r="Q106" s="95">
        <f t="shared" si="35"/>
        <v>7122.1299930000005</v>
      </c>
      <c r="R106" s="95">
        <f t="shared" si="36"/>
        <v>34394.706267362984</v>
      </c>
      <c r="S106" s="95">
        <f>J106*S$9</f>
        <v>24242.290021655986</v>
      </c>
      <c r="T106" s="95">
        <f t="shared" si="38"/>
        <v>6330.7822160000005</v>
      </c>
      <c r="U106" s="95">
        <f>S106+T106</f>
        <v>30573.072237655986</v>
      </c>
      <c r="V106" s="95">
        <f t="shared" si="40"/>
        <v>21212.003768948987</v>
      </c>
      <c r="W106" s="95">
        <f t="shared" si="41"/>
        <v>5539.4344389999997</v>
      </c>
      <c r="X106" s="95">
        <f t="shared" si="42"/>
        <v>26751.438207948988</v>
      </c>
      <c r="Y106" s="95">
        <f t="shared" si="43"/>
        <v>18181.717516241988</v>
      </c>
      <c r="Z106" s="95">
        <f t="shared" si="44"/>
        <v>4748.0866619999997</v>
      </c>
      <c r="AA106" s="237">
        <f t="shared" si="45"/>
        <v>22929.80417824199</v>
      </c>
      <c r="AB106" s="36"/>
      <c r="AC106" s="36"/>
      <c r="AD106" s="36"/>
      <c r="AE106" s="36"/>
      <c r="AF106" s="36"/>
      <c r="AG106" s="37"/>
      <c r="AH106" s="36"/>
      <c r="AI106" s="36"/>
    </row>
    <row r="107" spans="1:35" ht="13.5" customHeight="1">
      <c r="A107" s="288">
        <v>24</v>
      </c>
      <c r="B107" s="160">
        <v>43466</v>
      </c>
      <c r="C107" s="164">
        <f>'BENEFÍCIOS-SEM JRS E SEM CORREÇ'!C107</f>
        <v>998</v>
      </c>
      <c r="D107" s="306">
        <f>'base(indices)'!G112</f>
        <v>1.1358927700000001</v>
      </c>
      <c r="E107" s="163">
        <f t="shared" si="31"/>
        <v>1133.62098446</v>
      </c>
      <c r="F107" s="324">
        <v>0</v>
      </c>
      <c r="G107" s="87">
        <f t="shared" si="32"/>
        <v>0</v>
      </c>
      <c r="H107" s="89">
        <f t="shared" si="33"/>
        <v>1133.62098446</v>
      </c>
      <c r="I107" s="298">
        <f t="shared" si="46"/>
        <v>29132.679983309983</v>
      </c>
      <c r="J107" s="123">
        <f>IF((I107-H$117+(H$117))+K107&gt;I149,I149-K107,(I107-H$117+(H$117)))</f>
        <v>29132.679983309983</v>
      </c>
      <c r="K107" s="123">
        <f t="shared" ref="K107:K130" si="53">I$148</f>
        <v>7913.4777700000004</v>
      </c>
      <c r="L107" s="123">
        <f t="shared" si="49"/>
        <v>37046.157753309984</v>
      </c>
      <c r="M107" s="123">
        <f t="shared" si="50"/>
        <v>27676.045984144483</v>
      </c>
      <c r="N107" s="123">
        <f t="shared" si="47"/>
        <v>7517.8038815</v>
      </c>
      <c r="O107" s="123">
        <f t="shared" si="48"/>
        <v>35193.849865644486</v>
      </c>
      <c r="P107" s="100">
        <f t="shared" si="30"/>
        <v>26219.411984978986</v>
      </c>
      <c r="Q107" s="123">
        <f t="shared" si="35"/>
        <v>7122.1299930000005</v>
      </c>
      <c r="R107" s="123">
        <f t="shared" si="36"/>
        <v>33341.541977978988</v>
      </c>
      <c r="S107" s="123">
        <f>J107*S$9</f>
        <v>23306.143986647989</v>
      </c>
      <c r="T107" s="123">
        <f t="shared" si="38"/>
        <v>6330.7822160000005</v>
      </c>
      <c r="U107" s="123">
        <f>S107+T107</f>
        <v>29636.926202647988</v>
      </c>
      <c r="V107" s="123">
        <f t="shared" si="40"/>
        <v>20392.875988316988</v>
      </c>
      <c r="W107" s="123">
        <f t="shared" si="41"/>
        <v>5539.4344389999997</v>
      </c>
      <c r="X107" s="123">
        <f t="shared" si="42"/>
        <v>25932.310427316988</v>
      </c>
      <c r="Y107" s="123">
        <f t="shared" si="43"/>
        <v>17479.607989985991</v>
      </c>
      <c r="Z107" s="123">
        <f t="shared" si="44"/>
        <v>4748.0866619999997</v>
      </c>
      <c r="AA107" s="55">
        <f t="shared" si="45"/>
        <v>22227.694651985992</v>
      </c>
    </row>
    <row r="108" spans="1:35" ht="13.5" customHeight="1">
      <c r="A108" s="285">
        <v>23</v>
      </c>
      <c r="B108" s="56">
        <v>43497</v>
      </c>
      <c r="C108" s="57">
        <f>'BENEFÍCIOS-SEM JRS E SEM CORREÇ'!C108</f>
        <v>998</v>
      </c>
      <c r="D108" s="316">
        <f>'base(indices)'!G113</f>
        <v>1.1324952800000001</v>
      </c>
      <c r="E108" s="58">
        <f t="shared" si="31"/>
        <v>1130.2302894400002</v>
      </c>
      <c r="F108" s="325">
        <v>0</v>
      </c>
      <c r="G108" s="60">
        <f t="shared" si="32"/>
        <v>0</v>
      </c>
      <c r="H108" s="61">
        <f t="shared" si="33"/>
        <v>1130.2302894400002</v>
      </c>
      <c r="I108" s="299">
        <f t="shared" si="46"/>
        <v>27999.058998849981</v>
      </c>
      <c r="J108" s="102">
        <f>IF((I108-H$117+(H$117/12*11))+K108&gt;I149,I149-K108,(I108-H$117+(H$117/12*11)))</f>
        <v>27907.064944006648</v>
      </c>
      <c r="K108" s="102">
        <f t="shared" si="53"/>
        <v>7913.4777700000004</v>
      </c>
      <c r="L108" s="103">
        <f t="shared" si="49"/>
        <v>35820.542714006646</v>
      </c>
      <c r="M108" s="102">
        <f t="shared" si="50"/>
        <v>26511.711696806313</v>
      </c>
      <c r="N108" s="102">
        <f t="shared" si="47"/>
        <v>7517.8038815</v>
      </c>
      <c r="O108" s="102">
        <f t="shared" si="48"/>
        <v>34029.515578306309</v>
      </c>
      <c r="P108" s="102">
        <f t="shared" si="30"/>
        <v>25116.358449605985</v>
      </c>
      <c r="Q108" s="102">
        <f t="shared" si="35"/>
        <v>7122.1299930000005</v>
      </c>
      <c r="R108" s="102">
        <f t="shared" si="36"/>
        <v>32238.488442605987</v>
      </c>
      <c r="S108" s="102">
        <f t="shared" ref="S108:S130" si="54">J108*S$9</f>
        <v>22325.651955205321</v>
      </c>
      <c r="T108" s="102">
        <f t="shared" si="38"/>
        <v>6330.7822160000005</v>
      </c>
      <c r="U108" s="102">
        <f t="shared" ref="U108:U130" si="55">S108+T108</f>
        <v>28656.434171205321</v>
      </c>
      <c r="V108" s="102">
        <f t="shared" si="40"/>
        <v>19534.945460804651</v>
      </c>
      <c r="W108" s="102">
        <f t="shared" si="41"/>
        <v>5539.4344389999997</v>
      </c>
      <c r="X108" s="102">
        <f t="shared" si="42"/>
        <v>25074.379899804651</v>
      </c>
      <c r="Y108" s="102">
        <f t="shared" si="43"/>
        <v>16744.238966403987</v>
      </c>
      <c r="Z108" s="102">
        <f t="shared" si="44"/>
        <v>4748.0866619999997</v>
      </c>
      <c r="AA108" s="66">
        <f t="shared" si="45"/>
        <v>21492.325628403989</v>
      </c>
    </row>
    <row r="109" spans="1:35" ht="13.5" customHeight="1">
      <c r="A109" s="285">
        <v>22</v>
      </c>
      <c r="B109" s="46">
        <v>43525</v>
      </c>
      <c r="C109" s="57">
        <f>'BENEFÍCIOS-SEM JRS E SEM CORREÇ'!C109</f>
        <v>998</v>
      </c>
      <c r="D109" s="316">
        <f>'base(indices)'!G114</f>
        <v>1.12865784</v>
      </c>
      <c r="E109" s="69">
        <f t="shared" si="31"/>
        <v>1126.4005243199999</v>
      </c>
      <c r="F109" s="325">
        <v>0</v>
      </c>
      <c r="G109" s="70">
        <f t="shared" si="32"/>
        <v>0</v>
      </c>
      <c r="H109" s="71">
        <f t="shared" si="33"/>
        <v>1126.4005243199999</v>
      </c>
      <c r="I109" s="300">
        <f t="shared" si="46"/>
        <v>26868.82870940998</v>
      </c>
      <c r="J109" s="122">
        <f>IF((I109-H$117+(H$117/12*10))+K109&gt;I149,I149-K109,(I109-H$117+(H$117/12*10)))</f>
        <v>26684.840599723313</v>
      </c>
      <c r="K109" s="122">
        <f t="shared" si="53"/>
        <v>7913.4777700000004</v>
      </c>
      <c r="L109" s="122">
        <f t="shared" si="49"/>
        <v>34598.318369723311</v>
      </c>
      <c r="M109" s="122">
        <f t="shared" si="50"/>
        <v>25350.598569737147</v>
      </c>
      <c r="N109" s="122">
        <f t="shared" si="47"/>
        <v>7517.8038815</v>
      </c>
      <c r="O109" s="122">
        <f t="shared" si="48"/>
        <v>32868.402451237147</v>
      </c>
      <c r="P109" s="104">
        <f t="shared" si="30"/>
        <v>24016.356539750981</v>
      </c>
      <c r="Q109" s="122">
        <f t="shared" si="35"/>
        <v>7122.1299930000005</v>
      </c>
      <c r="R109" s="122">
        <f t="shared" si="36"/>
        <v>31138.486532750983</v>
      </c>
      <c r="S109" s="122">
        <f t="shared" si="54"/>
        <v>21347.872479778653</v>
      </c>
      <c r="T109" s="122">
        <f t="shared" si="38"/>
        <v>6330.7822160000005</v>
      </c>
      <c r="U109" s="122">
        <f t="shared" si="55"/>
        <v>27678.654695778652</v>
      </c>
      <c r="V109" s="122">
        <f t="shared" si="40"/>
        <v>18679.388419806317</v>
      </c>
      <c r="W109" s="122">
        <f t="shared" si="41"/>
        <v>5539.4344389999997</v>
      </c>
      <c r="X109" s="122">
        <f t="shared" si="42"/>
        <v>24218.822858806318</v>
      </c>
      <c r="Y109" s="122">
        <f t="shared" si="43"/>
        <v>16010.904359833987</v>
      </c>
      <c r="Z109" s="122">
        <f t="shared" si="44"/>
        <v>4748.0866619999997</v>
      </c>
      <c r="AA109" s="52">
        <f t="shared" si="45"/>
        <v>20758.991021833986</v>
      </c>
    </row>
    <row r="110" spans="1:35" ht="13.5" customHeight="1">
      <c r="A110" s="285">
        <v>21</v>
      </c>
      <c r="B110" s="56">
        <v>43556</v>
      </c>
      <c r="C110" s="57">
        <f>'BENEFÍCIOS-SEM JRS E SEM CORREÇ'!C110</f>
        <v>998</v>
      </c>
      <c r="D110" s="316">
        <f>'base(indices)'!G115</f>
        <v>1.1225958300000001</v>
      </c>
      <c r="E110" s="58">
        <f t="shared" si="31"/>
        <v>1120.3506383400002</v>
      </c>
      <c r="F110" s="325">
        <v>0</v>
      </c>
      <c r="G110" s="60">
        <f t="shared" si="32"/>
        <v>0</v>
      </c>
      <c r="H110" s="61">
        <f t="shared" si="33"/>
        <v>1120.3506383400002</v>
      </c>
      <c r="I110" s="299">
        <f t="shared" si="46"/>
        <v>25742.428185089979</v>
      </c>
      <c r="J110" s="102">
        <f>IF((I110-H$117+(H$117/12*9))+K110&gt;I149,I149-K110,(I110-H$117+(H$117/12*9)))</f>
        <v>25466.446020559979</v>
      </c>
      <c r="K110" s="102">
        <f t="shared" si="53"/>
        <v>7913.4777700000004</v>
      </c>
      <c r="L110" s="103">
        <f t="shared" si="49"/>
        <v>33379.92379055998</v>
      </c>
      <c r="M110" s="102">
        <f t="shared" si="50"/>
        <v>24193.123719531977</v>
      </c>
      <c r="N110" s="102">
        <f t="shared" si="47"/>
        <v>7517.8038815</v>
      </c>
      <c r="O110" s="102">
        <f t="shared" si="48"/>
        <v>31710.927601031977</v>
      </c>
      <c r="P110" s="102">
        <f t="shared" si="30"/>
        <v>22919.801418503983</v>
      </c>
      <c r="Q110" s="102">
        <f t="shared" si="35"/>
        <v>7122.1299930000005</v>
      </c>
      <c r="R110" s="102">
        <f t="shared" si="36"/>
        <v>30041.931411503982</v>
      </c>
      <c r="S110" s="102">
        <f t="shared" si="54"/>
        <v>20373.156816447983</v>
      </c>
      <c r="T110" s="102">
        <f t="shared" si="38"/>
        <v>6330.7822160000005</v>
      </c>
      <c r="U110" s="102">
        <f t="shared" si="55"/>
        <v>26703.939032447983</v>
      </c>
      <c r="V110" s="102">
        <f t="shared" si="40"/>
        <v>17826.512214391983</v>
      </c>
      <c r="W110" s="102">
        <f t="shared" si="41"/>
        <v>5539.4344389999997</v>
      </c>
      <c r="X110" s="102">
        <f t="shared" si="42"/>
        <v>23365.946653391984</v>
      </c>
      <c r="Y110" s="102">
        <f t="shared" si="43"/>
        <v>15279.867612335987</v>
      </c>
      <c r="Z110" s="102">
        <f t="shared" si="44"/>
        <v>4748.0866619999997</v>
      </c>
      <c r="AA110" s="66">
        <f t="shared" si="45"/>
        <v>20027.954274335985</v>
      </c>
    </row>
    <row r="111" spans="1:35" ht="13.5" customHeight="1">
      <c r="A111" s="285">
        <v>20</v>
      </c>
      <c r="B111" s="46">
        <v>43586</v>
      </c>
      <c r="C111" s="57">
        <f>'BENEFÍCIOS-SEM JRS E SEM CORREÇ'!C111</f>
        <v>998</v>
      </c>
      <c r="D111" s="316">
        <f>'base(indices)'!G116</f>
        <v>1.11457092</v>
      </c>
      <c r="E111" s="69">
        <f t="shared" si="31"/>
        <v>1112.3417781600001</v>
      </c>
      <c r="F111" s="325">
        <v>0</v>
      </c>
      <c r="G111" s="70">
        <f t="shared" si="32"/>
        <v>0</v>
      </c>
      <c r="H111" s="71">
        <f t="shared" si="33"/>
        <v>1112.3417781600001</v>
      </c>
      <c r="I111" s="300">
        <f t="shared" si="46"/>
        <v>24622.077546749977</v>
      </c>
      <c r="J111" s="122">
        <f>IF((I111-H$117+(H$117/12*8))+K111&gt;I149,I149-K111,(I111-H$117+(H$117/12*8)))</f>
        <v>24254.101327376644</v>
      </c>
      <c r="K111" s="122">
        <f t="shared" si="53"/>
        <v>7913.4777700000004</v>
      </c>
      <c r="L111" s="122">
        <f t="shared" si="49"/>
        <v>32167.579097376645</v>
      </c>
      <c r="M111" s="122">
        <f t="shared" si="50"/>
        <v>23041.396261007812</v>
      </c>
      <c r="N111" s="122">
        <f t="shared" si="47"/>
        <v>7517.8038815</v>
      </c>
      <c r="O111" s="122">
        <f t="shared" si="48"/>
        <v>30559.200142507812</v>
      </c>
      <c r="P111" s="104">
        <f t="shared" si="30"/>
        <v>21828.691194638981</v>
      </c>
      <c r="Q111" s="122">
        <f t="shared" si="35"/>
        <v>7122.1299930000005</v>
      </c>
      <c r="R111" s="122">
        <f t="shared" si="36"/>
        <v>28950.821187638983</v>
      </c>
      <c r="S111" s="122">
        <f t="shared" si="54"/>
        <v>19403.281061901314</v>
      </c>
      <c r="T111" s="122">
        <f t="shared" si="38"/>
        <v>6330.7822160000005</v>
      </c>
      <c r="U111" s="122">
        <f t="shared" si="55"/>
        <v>25734.063277901314</v>
      </c>
      <c r="V111" s="122">
        <f t="shared" si="40"/>
        <v>16977.870929163651</v>
      </c>
      <c r="W111" s="122">
        <f t="shared" si="41"/>
        <v>5539.4344389999997</v>
      </c>
      <c r="X111" s="122">
        <f t="shared" si="42"/>
        <v>22517.305368163652</v>
      </c>
      <c r="Y111" s="122">
        <f t="shared" si="43"/>
        <v>14552.460796425987</v>
      </c>
      <c r="Z111" s="122">
        <f t="shared" si="44"/>
        <v>4748.0866619999997</v>
      </c>
      <c r="AA111" s="52">
        <f t="shared" si="45"/>
        <v>19300.547458425986</v>
      </c>
    </row>
    <row r="112" spans="1:35" ht="13.5" customHeight="1">
      <c r="A112" s="285">
        <v>19</v>
      </c>
      <c r="B112" s="56">
        <v>43617</v>
      </c>
      <c r="C112" s="57">
        <f>'BENEFÍCIOS-SEM JRS E SEM CORREÇ'!C112</f>
        <v>998</v>
      </c>
      <c r="D112" s="316">
        <f>'base(indices)'!G117</f>
        <v>1.11068352</v>
      </c>
      <c r="E112" s="58">
        <f t="shared" si="31"/>
        <v>1108.4621529600001</v>
      </c>
      <c r="F112" s="325">
        <v>0</v>
      </c>
      <c r="G112" s="60">
        <f t="shared" si="32"/>
        <v>0</v>
      </c>
      <c r="H112" s="61">
        <f t="shared" si="33"/>
        <v>1108.4621529600001</v>
      </c>
      <c r="I112" s="299">
        <f t="shared" si="46"/>
        <v>23509.735768589977</v>
      </c>
      <c r="J112" s="102">
        <f>IF((I112-H$117+(H$117/12*7))+K112&gt;I149,I149-K112,(I112-H$117+(H$117/12*7)))</f>
        <v>23049.765494373311</v>
      </c>
      <c r="K112" s="102">
        <f t="shared" si="53"/>
        <v>7913.4777700000004</v>
      </c>
      <c r="L112" s="103">
        <f t="shared" si="49"/>
        <v>30963.243264373312</v>
      </c>
      <c r="M112" s="102">
        <f t="shared" si="50"/>
        <v>21897.277219654643</v>
      </c>
      <c r="N112" s="102">
        <f t="shared" si="47"/>
        <v>7517.8038815</v>
      </c>
      <c r="O112" s="102">
        <f t="shared" si="48"/>
        <v>29415.081101154643</v>
      </c>
      <c r="P112" s="102">
        <f t="shared" si="30"/>
        <v>20744.788944935979</v>
      </c>
      <c r="Q112" s="102">
        <f t="shared" si="35"/>
        <v>7122.1299930000005</v>
      </c>
      <c r="R112" s="102">
        <f t="shared" si="36"/>
        <v>27866.918937935981</v>
      </c>
      <c r="S112" s="102">
        <f t="shared" si="54"/>
        <v>18439.812395498648</v>
      </c>
      <c r="T112" s="102">
        <f t="shared" si="38"/>
        <v>6330.7822160000005</v>
      </c>
      <c r="U112" s="102">
        <f t="shared" si="55"/>
        <v>24770.594611498647</v>
      </c>
      <c r="V112" s="102">
        <f t="shared" si="40"/>
        <v>16134.835846061316</v>
      </c>
      <c r="W112" s="102">
        <f t="shared" si="41"/>
        <v>5539.4344389999997</v>
      </c>
      <c r="X112" s="102">
        <f t="shared" si="42"/>
        <v>21674.270285061317</v>
      </c>
      <c r="Y112" s="102">
        <f t="shared" si="43"/>
        <v>13829.859296623987</v>
      </c>
      <c r="Z112" s="102">
        <f t="shared" si="44"/>
        <v>4748.0866619999997</v>
      </c>
      <c r="AA112" s="66">
        <f t="shared" si="45"/>
        <v>18577.945958623986</v>
      </c>
    </row>
    <row r="113" spans="1:27" ht="13.5" customHeight="1">
      <c r="A113" s="285">
        <v>18</v>
      </c>
      <c r="B113" s="46">
        <v>43647</v>
      </c>
      <c r="C113" s="57">
        <f>'BENEFÍCIOS-SEM JRS E SEM CORREÇ'!C113</f>
        <v>998</v>
      </c>
      <c r="D113" s="316">
        <f>'base(indices)'!G118</f>
        <v>1.11001751</v>
      </c>
      <c r="E113" s="69">
        <f t="shared" si="31"/>
        <v>1107.7974749800001</v>
      </c>
      <c r="F113" s="325">
        <v>0</v>
      </c>
      <c r="G113" s="70">
        <f t="shared" si="32"/>
        <v>0</v>
      </c>
      <c r="H113" s="71">
        <f t="shared" si="33"/>
        <v>1107.7974749800001</v>
      </c>
      <c r="I113" s="300">
        <f t="shared" si="46"/>
        <v>22401.273615629976</v>
      </c>
      <c r="J113" s="122">
        <f>IF((I113-H$117+(H$117/12*6))+K113&gt;I149,I149-K113,(I113-H$117+(H$117/12*6)))</f>
        <v>21849.309286569976</v>
      </c>
      <c r="K113" s="122">
        <f t="shared" si="53"/>
        <v>7913.4777700000004</v>
      </c>
      <c r="L113" s="122">
        <f t="shared" si="49"/>
        <v>29762.787056569978</v>
      </c>
      <c r="M113" s="122">
        <f t="shared" si="50"/>
        <v>20756.843822241477</v>
      </c>
      <c r="N113" s="122">
        <f t="shared" si="47"/>
        <v>7517.8038815</v>
      </c>
      <c r="O113" s="122">
        <f t="shared" si="48"/>
        <v>28274.647703741477</v>
      </c>
      <c r="P113" s="104">
        <f t="shared" si="30"/>
        <v>19664.378357912978</v>
      </c>
      <c r="Q113" s="122">
        <f t="shared" si="35"/>
        <v>7122.1299930000005</v>
      </c>
      <c r="R113" s="122">
        <f t="shared" si="36"/>
        <v>26786.508350912976</v>
      </c>
      <c r="S113" s="122">
        <f t="shared" si="54"/>
        <v>17479.447429255983</v>
      </c>
      <c r="T113" s="122">
        <f t="shared" si="38"/>
        <v>6330.7822160000005</v>
      </c>
      <c r="U113" s="122">
        <f t="shared" si="55"/>
        <v>23810.229645255982</v>
      </c>
      <c r="V113" s="122">
        <f t="shared" si="40"/>
        <v>15294.516500598982</v>
      </c>
      <c r="W113" s="122">
        <f t="shared" si="41"/>
        <v>5539.4344389999997</v>
      </c>
      <c r="X113" s="122">
        <f t="shared" si="42"/>
        <v>20833.950939598981</v>
      </c>
      <c r="Y113" s="122">
        <f t="shared" si="43"/>
        <v>13109.585571941985</v>
      </c>
      <c r="Z113" s="122">
        <f t="shared" si="44"/>
        <v>4748.0866619999997</v>
      </c>
      <c r="AA113" s="52">
        <f t="shared" si="45"/>
        <v>17857.672233941987</v>
      </c>
    </row>
    <row r="114" spans="1:27" ht="13.5" customHeight="1">
      <c r="A114" s="285">
        <v>17</v>
      </c>
      <c r="B114" s="56">
        <v>43678</v>
      </c>
      <c r="C114" s="57">
        <f>'BENEFÍCIOS-SEM JRS E SEM CORREÇ'!C114</f>
        <v>998</v>
      </c>
      <c r="D114" s="316">
        <f>'base(indices)'!G119</f>
        <v>1.10901939</v>
      </c>
      <c r="E114" s="58">
        <f t="shared" si="31"/>
        <v>1106.80135122</v>
      </c>
      <c r="F114" s="325">
        <v>0</v>
      </c>
      <c r="G114" s="60">
        <f t="shared" si="32"/>
        <v>0</v>
      </c>
      <c r="H114" s="61">
        <f t="shared" si="33"/>
        <v>1106.80135122</v>
      </c>
      <c r="I114" s="299">
        <f t="shared" si="46"/>
        <v>21293.476140649975</v>
      </c>
      <c r="J114" s="102">
        <f>IF((I114-H$117+(H$117/12*5))+K114&gt;I149,I149-K114,(I114-H$117+(H$117/12*5)))</f>
        <v>20649.517756746642</v>
      </c>
      <c r="K114" s="102">
        <f t="shared" si="53"/>
        <v>7913.4777700000004</v>
      </c>
      <c r="L114" s="103">
        <f t="shared" si="49"/>
        <v>28562.995526746643</v>
      </c>
      <c r="M114" s="102">
        <f t="shared" si="50"/>
        <v>19617.041868909309</v>
      </c>
      <c r="N114" s="102">
        <f t="shared" si="47"/>
        <v>7517.8038815</v>
      </c>
      <c r="O114" s="102">
        <f t="shared" si="48"/>
        <v>27134.845750409309</v>
      </c>
      <c r="P114" s="102">
        <f t="shared" si="30"/>
        <v>18584.565981071977</v>
      </c>
      <c r="Q114" s="102">
        <f t="shared" si="35"/>
        <v>7122.1299930000005</v>
      </c>
      <c r="R114" s="102">
        <f t="shared" si="36"/>
        <v>25706.695974071976</v>
      </c>
      <c r="S114" s="102">
        <f t="shared" si="54"/>
        <v>16519.614205397313</v>
      </c>
      <c r="T114" s="102">
        <f t="shared" si="38"/>
        <v>6330.7822160000005</v>
      </c>
      <c r="U114" s="102">
        <f t="shared" si="55"/>
        <v>22850.396421397312</v>
      </c>
      <c r="V114" s="102">
        <f t="shared" si="40"/>
        <v>14454.662429722648</v>
      </c>
      <c r="W114" s="102">
        <f t="shared" si="41"/>
        <v>5539.4344389999997</v>
      </c>
      <c r="X114" s="102">
        <f t="shared" si="42"/>
        <v>19994.096868722649</v>
      </c>
      <c r="Y114" s="102">
        <f t="shared" si="43"/>
        <v>12389.710654047985</v>
      </c>
      <c r="Z114" s="102">
        <f t="shared" si="44"/>
        <v>4748.0866619999997</v>
      </c>
      <c r="AA114" s="66">
        <f t="shared" si="45"/>
        <v>17137.797316047985</v>
      </c>
    </row>
    <row r="115" spans="1:27" ht="13.5" customHeight="1">
      <c r="A115" s="285">
        <v>16</v>
      </c>
      <c r="B115" s="46">
        <v>43709</v>
      </c>
      <c r="C115" s="57">
        <f>'BENEFÍCIOS-SEM JRS E SEM CORREÇ'!C115</f>
        <v>998</v>
      </c>
      <c r="D115" s="316">
        <f>'base(indices)'!G120</f>
        <v>1.10813289</v>
      </c>
      <c r="E115" s="69">
        <f t="shared" si="31"/>
        <v>1105.9166242200001</v>
      </c>
      <c r="F115" s="325">
        <v>0</v>
      </c>
      <c r="G115" s="70">
        <f t="shared" si="32"/>
        <v>0</v>
      </c>
      <c r="H115" s="71">
        <f t="shared" si="33"/>
        <v>1105.9166242200001</v>
      </c>
      <c r="I115" s="300">
        <f t="shared" si="46"/>
        <v>20186.674789429973</v>
      </c>
      <c r="J115" s="122">
        <f>IF((I115-H$117+(H$117/12*4))+K115&gt;I149,I149-K115,(I115-H$117+(H$117/12*4)))</f>
        <v>19450.722350683307</v>
      </c>
      <c r="K115" s="122">
        <f t="shared" si="53"/>
        <v>7913.4777700000004</v>
      </c>
      <c r="L115" s="122">
        <f t="shared" si="49"/>
        <v>27364.200120683308</v>
      </c>
      <c r="M115" s="122">
        <f t="shared" si="50"/>
        <v>18478.186233149139</v>
      </c>
      <c r="N115" s="122">
        <f t="shared" si="47"/>
        <v>7517.8038815</v>
      </c>
      <c r="O115" s="122">
        <f t="shared" si="48"/>
        <v>25995.990114649139</v>
      </c>
      <c r="P115" s="104">
        <f t="shared" si="30"/>
        <v>17505.650115614975</v>
      </c>
      <c r="Q115" s="122">
        <f t="shared" si="35"/>
        <v>7122.1299930000005</v>
      </c>
      <c r="R115" s="122">
        <f t="shared" si="36"/>
        <v>24627.780108614978</v>
      </c>
      <c r="S115" s="122">
        <f t="shared" si="54"/>
        <v>15560.577880546647</v>
      </c>
      <c r="T115" s="122">
        <f t="shared" si="38"/>
        <v>6330.7822160000005</v>
      </c>
      <c r="U115" s="122">
        <f t="shared" si="55"/>
        <v>21891.360096546647</v>
      </c>
      <c r="V115" s="122">
        <f t="shared" si="40"/>
        <v>13615.505645478313</v>
      </c>
      <c r="W115" s="122">
        <f t="shared" si="41"/>
        <v>5539.4344389999997</v>
      </c>
      <c r="X115" s="122">
        <f t="shared" si="42"/>
        <v>19154.940084478312</v>
      </c>
      <c r="Y115" s="122">
        <f t="shared" si="43"/>
        <v>11670.433410409983</v>
      </c>
      <c r="Z115" s="122">
        <f t="shared" si="44"/>
        <v>4748.0866619999997</v>
      </c>
      <c r="AA115" s="52">
        <f t="shared" si="45"/>
        <v>16418.520072409985</v>
      </c>
    </row>
    <row r="116" spans="1:27" ht="13.5" customHeight="1">
      <c r="A116" s="285">
        <v>15</v>
      </c>
      <c r="B116" s="56">
        <v>43739</v>
      </c>
      <c r="C116" s="57">
        <f>'BENEFÍCIOS-SEM JRS E SEM CORREÇ'!C116</f>
        <v>998</v>
      </c>
      <c r="D116" s="316">
        <f>'base(indices)'!G121</f>
        <v>1.1071364699999999</v>
      </c>
      <c r="E116" s="58">
        <f t="shared" si="31"/>
        <v>1104.9221970599999</v>
      </c>
      <c r="F116" s="325">
        <v>0</v>
      </c>
      <c r="G116" s="60">
        <f t="shared" si="32"/>
        <v>0</v>
      </c>
      <c r="H116" s="61">
        <f t="shared" si="33"/>
        <v>1104.9221970599999</v>
      </c>
      <c r="I116" s="299">
        <f t="shared" si="46"/>
        <v>19080.758165209973</v>
      </c>
      <c r="J116" s="102">
        <f>IF((I116-H$117+(H$117/12*3))+K116&gt;I149,I149-K116,(I116-H$117+(H$117/12*3)))</f>
        <v>18252.811671619973</v>
      </c>
      <c r="K116" s="102">
        <f t="shared" si="53"/>
        <v>7913.4777700000004</v>
      </c>
      <c r="L116" s="103">
        <f t="shared" si="49"/>
        <v>26166.289441619974</v>
      </c>
      <c r="M116" s="102">
        <f t="shared" si="50"/>
        <v>17340.171088038973</v>
      </c>
      <c r="N116" s="102">
        <f t="shared" si="47"/>
        <v>7517.8038815</v>
      </c>
      <c r="O116" s="102">
        <f t="shared" si="48"/>
        <v>24857.974969538973</v>
      </c>
      <c r="P116" s="102">
        <f t="shared" si="30"/>
        <v>16427.530504457976</v>
      </c>
      <c r="Q116" s="102">
        <f t="shared" si="35"/>
        <v>7122.1299930000005</v>
      </c>
      <c r="R116" s="102">
        <f t="shared" si="36"/>
        <v>23549.660497457975</v>
      </c>
      <c r="S116" s="102">
        <f t="shared" si="54"/>
        <v>14602.24933729598</v>
      </c>
      <c r="T116" s="102">
        <f t="shared" si="38"/>
        <v>6330.7822160000005</v>
      </c>
      <c r="U116" s="102">
        <f t="shared" si="55"/>
        <v>20933.031553295979</v>
      </c>
      <c r="V116" s="102">
        <f t="shared" si="40"/>
        <v>12776.96817013398</v>
      </c>
      <c r="W116" s="102">
        <f t="shared" si="41"/>
        <v>5539.4344389999997</v>
      </c>
      <c r="X116" s="102">
        <f t="shared" si="42"/>
        <v>18316.40260913398</v>
      </c>
      <c r="Y116" s="102">
        <f t="shared" si="43"/>
        <v>10951.687002971983</v>
      </c>
      <c r="Z116" s="102">
        <f t="shared" si="44"/>
        <v>4748.0866619999997</v>
      </c>
      <c r="AA116" s="66">
        <f t="shared" si="45"/>
        <v>15699.773664971983</v>
      </c>
    </row>
    <row r="117" spans="1:27" ht="13.5" customHeight="1">
      <c r="A117" s="285">
        <v>14</v>
      </c>
      <c r="B117" s="46">
        <v>43770</v>
      </c>
      <c r="C117" s="57">
        <f>'BENEFÍCIOS-SEM JRS E SEM CORREÇ'!C117</f>
        <v>998</v>
      </c>
      <c r="D117" s="316">
        <f>'base(indices)'!G122</f>
        <v>1.10614094</v>
      </c>
      <c r="E117" s="69">
        <f t="shared" si="31"/>
        <v>1103.9286581199999</v>
      </c>
      <c r="F117" s="325">
        <v>0</v>
      </c>
      <c r="G117" s="70">
        <f t="shared" si="32"/>
        <v>0</v>
      </c>
      <c r="H117" s="71">
        <f t="shared" si="33"/>
        <v>1103.9286581199999</v>
      </c>
      <c r="I117" s="300">
        <f t="shared" si="46"/>
        <v>17975.835968149971</v>
      </c>
      <c r="J117" s="122">
        <f>IF((I117-H$117+(H$117/12*2))+K117&gt;I149,I149-K117,(I117-H$117+(H$117/12*2)))</f>
        <v>17055.895419716639</v>
      </c>
      <c r="K117" s="122">
        <f t="shared" si="53"/>
        <v>7913.4777700000004</v>
      </c>
      <c r="L117" s="122">
        <f t="shared" si="49"/>
        <v>24969.37318971664</v>
      </c>
      <c r="M117" s="122">
        <f t="shared" si="50"/>
        <v>16203.100648730806</v>
      </c>
      <c r="N117" s="122">
        <f t="shared" si="47"/>
        <v>7517.8038815</v>
      </c>
      <c r="O117" s="122">
        <f t="shared" si="48"/>
        <v>23720.904530230808</v>
      </c>
      <c r="P117" s="104">
        <f t="shared" si="30"/>
        <v>15350.305877744975</v>
      </c>
      <c r="Q117" s="122">
        <f t="shared" si="35"/>
        <v>7122.1299930000005</v>
      </c>
      <c r="R117" s="122">
        <f t="shared" si="36"/>
        <v>22472.435870744976</v>
      </c>
      <c r="S117" s="122">
        <f t="shared" si="54"/>
        <v>13644.716335773312</v>
      </c>
      <c r="T117" s="122">
        <f t="shared" si="38"/>
        <v>6330.7822160000005</v>
      </c>
      <c r="U117" s="122">
        <f t="shared" si="55"/>
        <v>19975.498551773311</v>
      </c>
      <c r="V117" s="122">
        <f t="shared" si="40"/>
        <v>11939.126793801646</v>
      </c>
      <c r="W117" s="122">
        <f t="shared" si="41"/>
        <v>5539.4344389999997</v>
      </c>
      <c r="X117" s="122">
        <f t="shared" si="42"/>
        <v>17478.561232801647</v>
      </c>
      <c r="Y117" s="122">
        <f t="shared" si="43"/>
        <v>10233.537251829983</v>
      </c>
      <c r="Z117" s="122">
        <f t="shared" si="44"/>
        <v>4748.0866619999997</v>
      </c>
      <c r="AA117" s="52">
        <f t="shared" si="45"/>
        <v>14981.623913829982</v>
      </c>
    </row>
    <row r="118" spans="1:27" ht="13.5" customHeight="1" thickBot="1">
      <c r="A118" s="286">
        <v>13</v>
      </c>
      <c r="B118" s="284">
        <v>43800</v>
      </c>
      <c r="C118" s="231">
        <f>'BENEFÍCIOS-SEM JRS E SEM CORREÇ'!C118</f>
        <v>1996</v>
      </c>
      <c r="D118" s="317">
        <f>'base(indices)'!G123</f>
        <v>1.1045945100000001</v>
      </c>
      <c r="E118" s="233">
        <f t="shared" si="31"/>
        <v>2204.7706419600004</v>
      </c>
      <c r="F118" s="326">
        <v>0</v>
      </c>
      <c r="G118" s="233">
        <f t="shared" si="32"/>
        <v>0</v>
      </c>
      <c r="H118" s="231">
        <f t="shared" si="33"/>
        <v>2204.7706419600004</v>
      </c>
      <c r="I118" s="301">
        <f t="shared" si="46"/>
        <v>16871.907310029972</v>
      </c>
      <c r="J118" s="95">
        <f>IF((I118-H$117+(H$117/12*1))+K118&gt;I149,I149-K118,(I118-H$117+(H$117/12*1)))</f>
        <v>15859.972706753306</v>
      </c>
      <c r="K118" s="95">
        <f t="shared" si="53"/>
        <v>7913.4777700000004</v>
      </c>
      <c r="L118" s="236">
        <f t="shared" si="49"/>
        <v>23773.450476753307</v>
      </c>
      <c r="M118" s="95">
        <f t="shared" si="50"/>
        <v>15066.97407141564</v>
      </c>
      <c r="N118" s="95">
        <f t="shared" si="47"/>
        <v>7517.8038815</v>
      </c>
      <c r="O118" s="95">
        <f t="shared" si="48"/>
        <v>22584.77795291564</v>
      </c>
      <c r="P118" s="95">
        <f t="shared" si="30"/>
        <v>14273.975436077975</v>
      </c>
      <c r="Q118" s="95">
        <f t="shared" si="35"/>
        <v>7122.1299930000005</v>
      </c>
      <c r="R118" s="95">
        <f t="shared" si="36"/>
        <v>21396.105429077976</v>
      </c>
      <c r="S118" s="95">
        <f t="shared" si="54"/>
        <v>12687.978165402645</v>
      </c>
      <c r="T118" s="95">
        <f t="shared" si="38"/>
        <v>6330.7822160000005</v>
      </c>
      <c r="U118" s="95">
        <f t="shared" si="55"/>
        <v>19018.760381402644</v>
      </c>
      <c r="V118" s="95">
        <f t="shared" si="40"/>
        <v>11101.980894727314</v>
      </c>
      <c r="W118" s="95">
        <f t="shared" si="41"/>
        <v>5539.4344389999997</v>
      </c>
      <c r="X118" s="95">
        <f t="shared" si="42"/>
        <v>16641.415333727313</v>
      </c>
      <c r="Y118" s="95">
        <f t="shared" si="43"/>
        <v>9515.9836240519835</v>
      </c>
      <c r="Z118" s="95">
        <f t="shared" si="44"/>
        <v>4748.0866619999997</v>
      </c>
      <c r="AA118" s="237">
        <f t="shared" si="45"/>
        <v>14264.070286051983</v>
      </c>
    </row>
    <row r="119" spans="1:27" ht="13.5" customHeight="1">
      <c r="A119" s="210">
        <v>12</v>
      </c>
      <c r="B119" s="211">
        <v>43831</v>
      </c>
      <c r="C119" s="202">
        <f>'BENEFÍCIOS-SEM JRS E SEM CORREÇ'!C119</f>
        <v>1039</v>
      </c>
      <c r="D119" s="316">
        <f>'base(indices)'!G124</f>
        <v>1.0931167799999999</v>
      </c>
      <c r="E119" s="203">
        <f t="shared" si="31"/>
        <v>1135.74833442</v>
      </c>
      <c r="F119" s="327">
        <v>0</v>
      </c>
      <c r="G119" s="203">
        <f t="shared" si="32"/>
        <v>0</v>
      </c>
      <c r="H119" s="204">
        <f t="shared" si="33"/>
        <v>1135.74833442</v>
      </c>
      <c r="I119" s="302">
        <f t="shared" si="46"/>
        <v>14667.136668069972</v>
      </c>
      <c r="J119" s="205">
        <f>IF((I119-H$129+(H$129/12*12))+K119&gt;I$149,I$149-K119,(I119-H$129+(H$129/12*12)))</f>
        <v>14667.136668069972</v>
      </c>
      <c r="K119" s="205">
        <f t="shared" si="53"/>
        <v>7913.4777700000004</v>
      </c>
      <c r="L119" s="205">
        <f t="shared" si="49"/>
        <v>22580.614438069973</v>
      </c>
      <c r="M119" s="205">
        <f t="shared" si="50"/>
        <v>13933.779834666473</v>
      </c>
      <c r="N119" s="205">
        <f t="shared" si="47"/>
        <v>7517.8038815</v>
      </c>
      <c r="O119" s="205">
        <f t="shared" si="48"/>
        <v>21451.583716166475</v>
      </c>
      <c r="P119" s="197">
        <f t="shared" si="30"/>
        <v>13200.423001262976</v>
      </c>
      <c r="Q119" s="205">
        <f t="shared" si="35"/>
        <v>7122.1299930000005</v>
      </c>
      <c r="R119" s="205">
        <f t="shared" si="36"/>
        <v>20322.552994262976</v>
      </c>
      <c r="S119" s="205">
        <f t="shared" si="54"/>
        <v>11733.709334455978</v>
      </c>
      <c r="T119" s="205">
        <f t="shared" si="38"/>
        <v>6330.7822160000005</v>
      </c>
      <c r="U119" s="205">
        <f t="shared" si="55"/>
        <v>18064.491550455979</v>
      </c>
      <c r="V119" s="205">
        <f t="shared" si="40"/>
        <v>10266.99566764898</v>
      </c>
      <c r="W119" s="205">
        <f t="shared" si="41"/>
        <v>5539.4344389999997</v>
      </c>
      <c r="X119" s="205">
        <f t="shared" si="42"/>
        <v>15806.430106648979</v>
      </c>
      <c r="Y119" s="205">
        <f t="shared" si="43"/>
        <v>8800.2820008419822</v>
      </c>
      <c r="Z119" s="205">
        <f t="shared" si="44"/>
        <v>4748.0866619999997</v>
      </c>
      <c r="AA119" s="205">
        <f t="shared" si="45"/>
        <v>13548.368662841982</v>
      </c>
    </row>
    <row r="120" spans="1:27" ht="13.5" customHeight="1">
      <c r="A120" s="182">
        <v>11</v>
      </c>
      <c r="B120" s="119">
        <v>43862</v>
      </c>
      <c r="C120" s="57">
        <f>'BENEFÍCIOS-SEM JRS E SEM CORREÇ'!C120</f>
        <v>1045</v>
      </c>
      <c r="D120" s="316">
        <f>'base(indices)'!G125</f>
        <v>1.08541037</v>
      </c>
      <c r="E120" s="60">
        <f t="shared" si="31"/>
        <v>1134.25383665</v>
      </c>
      <c r="F120" s="325">
        <v>0</v>
      </c>
      <c r="G120" s="60">
        <f t="shared" si="32"/>
        <v>0</v>
      </c>
      <c r="H120" s="57">
        <f t="shared" si="33"/>
        <v>1134.25383665</v>
      </c>
      <c r="I120" s="299">
        <f t="shared" si="46"/>
        <v>13531.388333649971</v>
      </c>
      <c r="J120" s="102">
        <f>IF((I120-H$129+(H$129/12*11))+K120&gt;I$149,I$149-K120,(I120-H$129+(H$129/12*11)))</f>
        <v>13438.341335970803</v>
      </c>
      <c r="K120" s="102">
        <f t="shared" si="53"/>
        <v>7913.4777700000004</v>
      </c>
      <c r="L120" s="103">
        <f t="shared" si="49"/>
        <v>21351.819105970804</v>
      </c>
      <c r="M120" s="102">
        <f t="shared" si="50"/>
        <v>12766.424269172263</v>
      </c>
      <c r="N120" s="102">
        <f t="shared" si="47"/>
        <v>7517.8038815</v>
      </c>
      <c r="O120" s="102">
        <f t="shared" si="48"/>
        <v>20284.228150672265</v>
      </c>
      <c r="P120" s="102">
        <f t="shared" si="30"/>
        <v>12094.507202373723</v>
      </c>
      <c r="Q120" s="102">
        <f t="shared" si="35"/>
        <v>7122.1299930000005</v>
      </c>
      <c r="R120" s="102">
        <f t="shared" si="36"/>
        <v>19216.637195373725</v>
      </c>
      <c r="S120" s="102">
        <f t="shared" si="54"/>
        <v>10750.673068776643</v>
      </c>
      <c r="T120" s="102">
        <f t="shared" si="38"/>
        <v>6330.7822160000005</v>
      </c>
      <c r="U120" s="102">
        <f t="shared" si="55"/>
        <v>17081.455284776643</v>
      </c>
      <c r="V120" s="102">
        <f t="shared" si="40"/>
        <v>9406.8389351795613</v>
      </c>
      <c r="W120" s="102">
        <f t="shared" si="41"/>
        <v>5539.4344389999997</v>
      </c>
      <c r="X120" s="102">
        <f t="shared" si="42"/>
        <v>14946.27337417956</v>
      </c>
      <c r="Y120" s="102">
        <f t="shared" si="43"/>
        <v>8063.0048015824814</v>
      </c>
      <c r="Z120" s="102">
        <f t="shared" si="44"/>
        <v>4748.0866619999997</v>
      </c>
      <c r="AA120" s="102">
        <f t="shared" si="45"/>
        <v>12811.091463582481</v>
      </c>
    </row>
    <row r="121" spans="1:27" ht="13.5" customHeight="1">
      <c r="A121" s="182">
        <v>10</v>
      </c>
      <c r="B121" s="120">
        <v>43891</v>
      </c>
      <c r="C121" s="57">
        <f>'BENEFÍCIOS-SEM JRS E SEM CORREÇ'!C121</f>
        <v>1045</v>
      </c>
      <c r="D121" s="316">
        <f>'base(indices)'!G126</f>
        <v>1.0830277100000001</v>
      </c>
      <c r="E121" s="70">
        <f t="shared" si="31"/>
        <v>1131.7639569500002</v>
      </c>
      <c r="F121" s="325">
        <v>0</v>
      </c>
      <c r="G121" s="70">
        <f t="shared" si="32"/>
        <v>0</v>
      </c>
      <c r="H121" s="68">
        <f t="shared" si="33"/>
        <v>1131.7639569500002</v>
      </c>
      <c r="I121" s="300">
        <f t="shared" si="46"/>
        <v>12397.134496999972</v>
      </c>
      <c r="J121" s="122">
        <f>IF((I121-H$129+(H$129/12*10))+K121&gt;I$149,I$149-K121,(I121-H$129+(H$129/12*10)))</f>
        <v>12211.040501641639</v>
      </c>
      <c r="K121" s="122">
        <f t="shared" si="53"/>
        <v>7913.4777700000004</v>
      </c>
      <c r="L121" s="122">
        <f t="shared" si="49"/>
        <v>20124.518271641638</v>
      </c>
      <c r="M121" s="122">
        <f t="shared" si="50"/>
        <v>11600.488476559556</v>
      </c>
      <c r="N121" s="122">
        <f t="shared" si="47"/>
        <v>7517.8038815</v>
      </c>
      <c r="O121" s="122">
        <f t="shared" si="48"/>
        <v>19118.292358059556</v>
      </c>
      <c r="P121" s="104">
        <f t="shared" si="30"/>
        <v>10989.936451477475</v>
      </c>
      <c r="Q121" s="122">
        <f t="shared" si="35"/>
        <v>7122.1299930000005</v>
      </c>
      <c r="R121" s="122">
        <f t="shared" si="36"/>
        <v>18112.066444477474</v>
      </c>
      <c r="S121" s="122">
        <f t="shared" si="54"/>
        <v>9768.8324013133115</v>
      </c>
      <c r="T121" s="122">
        <f t="shared" si="38"/>
        <v>6330.7822160000005</v>
      </c>
      <c r="U121" s="122">
        <f t="shared" si="55"/>
        <v>16099.614617313313</v>
      </c>
      <c r="V121" s="122">
        <f t="shared" si="40"/>
        <v>8547.728351149146</v>
      </c>
      <c r="W121" s="122">
        <f t="shared" si="41"/>
        <v>5539.4344389999997</v>
      </c>
      <c r="X121" s="122">
        <f t="shared" si="42"/>
        <v>14087.162790149145</v>
      </c>
      <c r="Y121" s="122">
        <f t="shared" si="43"/>
        <v>7326.6243009849832</v>
      </c>
      <c r="Z121" s="122">
        <f t="shared" si="44"/>
        <v>4748.0866619999997</v>
      </c>
      <c r="AA121" s="122">
        <f t="shared" si="45"/>
        <v>12074.710962984984</v>
      </c>
    </row>
    <row r="122" spans="1:27" ht="13.5" customHeight="1">
      <c r="A122" s="182">
        <v>9</v>
      </c>
      <c r="B122" s="119">
        <v>43922</v>
      </c>
      <c r="C122" s="57">
        <f>'BENEFÍCIOS-SEM JRS E SEM CORREÇ'!C122</f>
        <v>1045</v>
      </c>
      <c r="D122" s="316">
        <f>'base(indices)'!G127</f>
        <v>1.08281114</v>
      </c>
      <c r="E122" s="60">
        <f t="shared" si="31"/>
        <v>1131.5376412999999</v>
      </c>
      <c r="F122" s="325">
        <v>0</v>
      </c>
      <c r="G122" s="60">
        <f t="shared" si="32"/>
        <v>0</v>
      </c>
      <c r="H122" s="57">
        <f t="shared" si="33"/>
        <v>1131.5376412999999</v>
      </c>
      <c r="I122" s="299">
        <f t="shared" si="46"/>
        <v>11265.370540049971</v>
      </c>
      <c r="J122" s="102">
        <f>IF((I122-H$129+(H$129/12*9))+K122&gt;I$149,I$149-K122,(I122-H$129+(H$129/12*9)))</f>
        <v>10986.22954701247</v>
      </c>
      <c r="K122" s="102">
        <f t="shared" si="53"/>
        <v>7913.4777700000004</v>
      </c>
      <c r="L122" s="103">
        <f t="shared" si="49"/>
        <v>18899.707317012471</v>
      </c>
      <c r="M122" s="102">
        <f t="shared" si="50"/>
        <v>10436.918069661846</v>
      </c>
      <c r="N122" s="102">
        <f t="shared" si="47"/>
        <v>7517.8038815</v>
      </c>
      <c r="O122" s="102">
        <f t="shared" si="48"/>
        <v>17954.721951161846</v>
      </c>
      <c r="P122" s="102">
        <f t="shared" si="30"/>
        <v>9887.6065923112237</v>
      </c>
      <c r="Q122" s="102">
        <f t="shared" si="35"/>
        <v>7122.1299930000005</v>
      </c>
      <c r="R122" s="102">
        <f t="shared" si="36"/>
        <v>17009.736585311224</v>
      </c>
      <c r="S122" s="102">
        <f t="shared" si="54"/>
        <v>8788.9836376099756</v>
      </c>
      <c r="T122" s="102">
        <f t="shared" si="38"/>
        <v>6330.7822160000005</v>
      </c>
      <c r="U122" s="102">
        <f t="shared" si="55"/>
        <v>15119.765853609977</v>
      </c>
      <c r="V122" s="102">
        <f t="shared" si="40"/>
        <v>7690.3606829087284</v>
      </c>
      <c r="W122" s="102">
        <f t="shared" si="41"/>
        <v>5539.4344389999997</v>
      </c>
      <c r="X122" s="102">
        <f t="shared" si="42"/>
        <v>13229.795121908728</v>
      </c>
      <c r="Y122" s="102">
        <f t="shared" si="43"/>
        <v>6591.7377282074822</v>
      </c>
      <c r="Z122" s="102">
        <f t="shared" si="44"/>
        <v>4748.0866619999997</v>
      </c>
      <c r="AA122" s="102">
        <f t="shared" si="45"/>
        <v>11339.824390207483</v>
      </c>
    </row>
    <row r="123" spans="1:27" ht="13.5" customHeight="1">
      <c r="A123" s="182">
        <v>8</v>
      </c>
      <c r="B123" s="120">
        <v>43952</v>
      </c>
      <c r="C123" s="57">
        <f>'BENEFÍCIOS-SEM JRS E SEM CORREÇ'!C123</f>
        <v>1045</v>
      </c>
      <c r="D123" s="316">
        <f>'base(indices)'!G128</f>
        <v>1.08291944</v>
      </c>
      <c r="E123" s="70">
        <f t="shared" si="31"/>
        <v>1131.6508148</v>
      </c>
      <c r="F123" s="325">
        <v>0</v>
      </c>
      <c r="G123" s="70">
        <f t="shared" si="32"/>
        <v>0</v>
      </c>
      <c r="H123" s="68">
        <f t="shared" si="33"/>
        <v>1131.6508148</v>
      </c>
      <c r="I123" s="300">
        <f t="shared" si="46"/>
        <v>10133.832898749972</v>
      </c>
      <c r="J123" s="122">
        <f>IF((I123-H$129+(H$129/12*8))+K123&gt;I$149,I$149-K123,(I123-H$129+(H$129/12*8)))</f>
        <v>9761.6449080333059</v>
      </c>
      <c r="K123" s="122">
        <f t="shared" si="53"/>
        <v>7913.4777700000004</v>
      </c>
      <c r="L123" s="122">
        <f t="shared" si="49"/>
        <v>17675.122678033305</v>
      </c>
      <c r="M123" s="122">
        <f t="shared" si="50"/>
        <v>9273.5626626316407</v>
      </c>
      <c r="N123" s="122">
        <f t="shared" si="47"/>
        <v>7517.8038815</v>
      </c>
      <c r="O123" s="122">
        <f t="shared" si="48"/>
        <v>16791.366544131641</v>
      </c>
      <c r="P123" s="104">
        <f t="shared" si="30"/>
        <v>8785.4804172299755</v>
      </c>
      <c r="Q123" s="122">
        <f t="shared" si="35"/>
        <v>7122.1299930000005</v>
      </c>
      <c r="R123" s="122">
        <f t="shared" si="36"/>
        <v>15907.610410229976</v>
      </c>
      <c r="S123" s="122">
        <f t="shared" si="54"/>
        <v>7809.3159264266451</v>
      </c>
      <c r="T123" s="122">
        <f t="shared" si="38"/>
        <v>6330.7822160000005</v>
      </c>
      <c r="U123" s="122">
        <f t="shared" si="55"/>
        <v>14140.098142426647</v>
      </c>
      <c r="V123" s="122">
        <f t="shared" si="40"/>
        <v>6833.1514356233138</v>
      </c>
      <c r="W123" s="122">
        <f t="shared" si="41"/>
        <v>5539.4344389999997</v>
      </c>
      <c r="X123" s="122">
        <f t="shared" si="42"/>
        <v>12372.585874623313</v>
      </c>
      <c r="Y123" s="122">
        <f t="shared" si="43"/>
        <v>5856.9869448199834</v>
      </c>
      <c r="Z123" s="122">
        <f t="shared" si="44"/>
        <v>4748.0866619999997</v>
      </c>
      <c r="AA123" s="122">
        <f t="shared" si="45"/>
        <v>10605.073606819984</v>
      </c>
    </row>
    <row r="124" spans="1:27" ht="13.5" customHeight="1">
      <c r="A124" s="182">
        <v>7</v>
      </c>
      <c r="B124" s="119">
        <v>43983</v>
      </c>
      <c r="C124" s="57">
        <f>'BENEFÍCIOS-SEM JRS E SEM CORREÇ'!C124</f>
        <v>1045</v>
      </c>
      <c r="D124" s="316">
        <f>'base(indices)'!G129</f>
        <v>1.08934658</v>
      </c>
      <c r="E124" s="60">
        <f t="shared" si="31"/>
        <v>1138.3671761000001</v>
      </c>
      <c r="F124" s="325">
        <v>0</v>
      </c>
      <c r="G124" s="60">
        <f t="shared" si="32"/>
        <v>0</v>
      </c>
      <c r="H124" s="57">
        <f t="shared" si="33"/>
        <v>1138.3671761000001</v>
      </c>
      <c r="I124" s="299">
        <f t="shared" si="46"/>
        <v>9002.1820839499724</v>
      </c>
      <c r="J124" s="102">
        <f>IF((I124-H$129+(H$129/12*7))+K124&gt;I$149,I$149-K124,(I124-H$129+(H$129/12*7)))</f>
        <v>8536.9470955541383</v>
      </c>
      <c r="K124" s="102">
        <f t="shared" si="53"/>
        <v>7913.4777700000004</v>
      </c>
      <c r="L124" s="103">
        <f t="shared" si="49"/>
        <v>16450.424865554138</v>
      </c>
      <c r="M124" s="102">
        <f t="shared" si="50"/>
        <v>8110.0997407764307</v>
      </c>
      <c r="N124" s="102">
        <f t="shared" si="47"/>
        <v>7517.8038815</v>
      </c>
      <c r="O124" s="102">
        <f t="shared" si="48"/>
        <v>15627.90362227643</v>
      </c>
      <c r="P124" s="102">
        <f t="shared" si="30"/>
        <v>7683.252385998725</v>
      </c>
      <c r="Q124" s="102">
        <f t="shared" si="35"/>
        <v>7122.1299930000005</v>
      </c>
      <c r="R124" s="102">
        <f t="shared" si="36"/>
        <v>14805.382378998725</v>
      </c>
      <c r="S124" s="102">
        <f t="shared" si="54"/>
        <v>6829.5576764433108</v>
      </c>
      <c r="T124" s="102">
        <f t="shared" si="38"/>
        <v>6330.7822160000005</v>
      </c>
      <c r="U124" s="102">
        <f t="shared" si="55"/>
        <v>13160.339892443311</v>
      </c>
      <c r="V124" s="102">
        <f t="shared" si="40"/>
        <v>5975.8629668878966</v>
      </c>
      <c r="W124" s="102">
        <f t="shared" si="41"/>
        <v>5539.4344389999997</v>
      </c>
      <c r="X124" s="102">
        <f t="shared" si="42"/>
        <v>11515.297405887897</v>
      </c>
      <c r="Y124" s="102">
        <f t="shared" si="43"/>
        <v>5122.1682573324824</v>
      </c>
      <c r="Z124" s="102">
        <f t="shared" si="44"/>
        <v>4748.0866619999997</v>
      </c>
      <c r="AA124" s="102">
        <f t="shared" si="45"/>
        <v>9870.2549193324812</v>
      </c>
    </row>
    <row r="125" spans="1:27" ht="13.5" customHeight="1">
      <c r="A125" s="182">
        <v>6</v>
      </c>
      <c r="B125" s="120">
        <v>44013</v>
      </c>
      <c r="C125" s="57">
        <f>'BENEFÍCIOS-SEM JRS E SEM CORREÇ'!C125</f>
        <v>1045</v>
      </c>
      <c r="D125" s="316">
        <f>'base(indices)'!G130</f>
        <v>1.08912875</v>
      </c>
      <c r="E125" s="70">
        <f t="shared" si="31"/>
        <v>1138.13954375</v>
      </c>
      <c r="F125" s="325">
        <v>0</v>
      </c>
      <c r="G125" s="70">
        <f t="shared" si="32"/>
        <v>0</v>
      </c>
      <c r="H125" s="68">
        <f t="shared" si="33"/>
        <v>1138.13954375</v>
      </c>
      <c r="I125" s="300">
        <f t="shared" si="46"/>
        <v>7863.8149078499719</v>
      </c>
      <c r="J125" s="122">
        <f>IF((I125-H$129+(H$129/12*6))+K125&gt;I$149,I$149-K125,(I125-H$129+(H$129/12*6)))</f>
        <v>7305.5329217749713</v>
      </c>
      <c r="K125" s="122">
        <f t="shared" si="53"/>
        <v>7913.4777700000004</v>
      </c>
      <c r="L125" s="122">
        <f t="shared" si="49"/>
        <v>15219.010691774973</v>
      </c>
      <c r="M125" s="122">
        <f t="shared" si="50"/>
        <v>6940.2562756862226</v>
      </c>
      <c r="N125" s="122">
        <f t="shared" si="47"/>
        <v>7517.8038815</v>
      </c>
      <c r="O125" s="122">
        <f t="shared" si="48"/>
        <v>14458.060157186223</v>
      </c>
      <c r="P125" s="104">
        <f t="shared" si="30"/>
        <v>6574.9796295974747</v>
      </c>
      <c r="Q125" s="122">
        <f t="shared" si="35"/>
        <v>7122.1299930000005</v>
      </c>
      <c r="R125" s="122">
        <f t="shared" si="36"/>
        <v>13697.109622597476</v>
      </c>
      <c r="S125" s="122">
        <f t="shared" si="54"/>
        <v>5844.4263374199772</v>
      </c>
      <c r="T125" s="122">
        <f t="shared" si="38"/>
        <v>6330.7822160000005</v>
      </c>
      <c r="U125" s="122">
        <f t="shared" si="55"/>
        <v>12175.208553419978</v>
      </c>
      <c r="V125" s="122">
        <f t="shared" si="40"/>
        <v>5113.8730452424797</v>
      </c>
      <c r="W125" s="122">
        <f t="shared" si="41"/>
        <v>5539.4344389999997</v>
      </c>
      <c r="X125" s="122">
        <f t="shared" si="42"/>
        <v>10653.307484242479</v>
      </c>
      <c r="Y125" s="122">
        <f t="shared" si="43"/>
        <v>4383.3197530649823</v>
      </c>
      <c r="Z125" s="122">
        <f t="shared" si="44"/>
        <v>4748.0866619999997</v>
      </c>
      <c r="AA125" s="122">
        <f t="shared" si="45"/>
        <v>9131.4064150649829</v>
      </c>
    </row>
    <row r="126" spans="1:27" ht="13.5" customHeight="1">
      <c r="A126" s="182">
        <v>5</v>
      </c>
      <c r="B126" s="119">
        <v>44044</v>
      </c>
      <c r="C126" s="57">
        <f>'BENEFÍCIOS-SEM JRS E SEM CORREÇ'!C126</f>
        <v>1045</v>
      </c>
      <c r="D126" s="316">
        <f>'base(indices)'!G131</f>
        <v>1.0858711400000001</v>
      </c>
      <c r="E126" s="60">
        <f t="shared" si="31"/>
        <v>1134.7353413000001</v>
      </c>
      <c r="F126" s="325">
        <v>0</v>
      </c>
      <c r="G126" s="60">
        <f t="shared" si="32"/>
        <v>0</v>
      </c>
      <c r="H126" s="57">
        <f t="shared" si="33"/>
        <v>1134.7353413000001</v>
      </c>
      <c r="I126" s="299">
        <f t="shared" si="46"/>
        <v>6725.6753640999723</v>
      </c>
      <c r="J126" s="102">
        <f>IF((I126-H$129+(H$129/12*5))+K126&gt;I$149,I$149-K126,(I126-H$129+(H$129/12*5)))</f>
        <v>6074.3463803458053</v>
      </c>
      <c r="K126" s="102">
        <f t="shared" si="53"/>
        <v>7913.4777700000004</v>
      </c>
      <c r="L126" s="103">
        <f t="shared" si="49"/>
        <v>13987.824150345805</v>
      </c>
      <c r="M126" s="102">
        <f t="shared" si="50"/>
        <v>5770.6290613285146</v>
      </c>
      <c r="N126" s="102">
        <f t="shared" si="47"/>
        <v>7517.8038815</v>
      </c>
      <c r="O126" s="102">
        <f t="shared" si="48"/>
        <v>13288.432942828515</v>
      </c>
      <c r="P126" s="102">
        <f t="shared" si="30"/>
        <v>5466.9117423112248</v>
      </c>
      <c r="Q126" s="102">
        <f t="shared" si="35"/>
        <v>7122.1299930000005</v>
      </c>
      <c r="R126" s="102">
        <f t="shared" si="36"/>
        <v>12589.041735311224</v>
      </c>
      <c r="S126" s="102">
        <f t="shared" si="54"/>
        <v>4859.4771042766442</v>
      </c>
      <c r="T126" s="102">
        <f t="shared" si="38"/>
        <v>6330.7822160000005</v>
      </c>
      <c r="U126" s="102">
        <f t="shared" si="55"/>
        <v>11190.259320276644</v>
      </c>
      <c r="V126" s="102">
        <f t="shared" si="40"/>
        <v>4252.0424662420637</v>
      </c>
      <c r="W126" s="102">
        <f t="shared" si="41"/>
        <v>5539.4344389999997</v>
      </c>
      <c r="X126" s="102">
        <f t="shared" si="42"/>
        <v>9791.4769052420634</v>
      </c>
      <c r="Y126" s="102">
        <f t="shared" si="43"/>
        <v>3644.6078282074832</v>
      </c>
      <c r="Z126" s="102">
        <f t="shared" si="44"/>
        <v>4748.0866619999997</v>
      </c>
      <c r="AA126" s="102">
        <f t="shared" si="45"/>
        <v>8392.6944902074829</v>
      </c>
    </row>
    <row r="127" spans="1:27" ht="13.5" customHeight="1">
      <c r="A127" s="182">
        <v>4</v>
      </c>
      <c r="B127" s="120">
        <v>44075</v>
      </c>
      <c r="C127" s="57">
        <f>'BENEFÍCIOS-SEM JRS E SEM CORREÇ'!C127</f>
        <v>1045</v>
      </c>
      <c r="D127" s="316">
        <f>'base(indices)'!G132</f>
        <v>1.0833793700000001</v>
      </c>
      <c r="E127" s="70">
        <f t="shared" si="31"/>
        <v>1132.1314416500002</v>
      </c>
      <c r="F127" s="325">
        <v>0</v>
      </c>
      <c r="G127" s="70">
        <f t="shared" si="32"/>
        <v>0</v>
      </c>
      <c r="H127" s="68">
        <f t="shared" si="33"/>
        <v>1132.1314416500002</v>
      </c>
      <c r="I127" s="300">
        <f t="shared" si="46"/>
        <v>5590.9400227999722</v>
      </c>
      <c r="J127" s="122">
        <f>IF((I127-H$129+(H$129/12*4))+K127&gt;I$149,I$149-K127,(I127-H$129+(H$129/12*4)))</f>
        <v>4846.5640413666388</v>
      </c>
      <c r="K127" s="122">
        <f t="shared" si="53"/>
        <v>7913.4777700000004</v>
      </c>
      <c r="L127" s="122">
        <f t="shared" si="49"/>
        <v>12760.041811366638</v>
      </c>
      <c r="M127" s="122">
        <f t="shared" si="50"/>
        <v>4604.2358392983069</v>
      </c>
      <c r="N127" s="122">
        <f t="shared" si="47"/>
        <v>7517.8038815</v>
      </c>
      <c r="O127" s="122">
        <f t="shared" si="48"/>
        <v>12122.039720798308</v>
      </c>
      <c r="P127" s="104">
        <f t="shared" si="30"/>
        <v>4361.9076372299751</v>
      </c>
      <c r="Q127" s="122">
        <f t="shared" si="35"/>
        <v>7122.1299930000005</v>
      </c>
      <c r="R127" s="122">
        <f t="shared" si="36"/>
        <v>11484.037630229976</v>
      </c>
      <c r="S127" s="122">
        <f t="shared" si="54"/>
        <v>3877.2512330933114</v>
      </c>
      <c r="T127" s="122">
        <f t="shared" si="38"/>
        <v>6330.7822160000005</v>
      </c>
      <c r="U127" s="122">
        <f t="shared" si="55"/>
        <v>10208.033449093313</v>
      </c>
      <c r="V127" s="122">
        <f t="shared" si="40"/>
        <v>3392.5948289566468</v>
      </c>
      <c r="W127" s="122">
        <f t="shared" si="41"/>
        <v>5539.4344389999997</v>
      </c>
      <c r="X127" s="122">
        <f t="shared" si="42"/>
        <v>8932.0292679566464</v>
      </c>
      <c r="Y127" s="122">
        <f t="shared" si="43"/>
        <v>2907.9384248199831</v>
      </c>
      <c r="Z127" s="122">
        <f t="shared" si="44"/>
        <v>4748.0866619999997</v>
      </c>
      <c r="AA127" s="122">
        <f t="shared" si="45"/>
        <v>7656.0250868199828</v>
      </c>
    </row>
    <row r="128" spans="1:27" ht="13.5" customHeight="1">
      <c r="A128" s="182">
        <v>3</v>
      </c>
      <c r="B128" s="119">
        <v>44105</v>
      </c>
      <c r="C128" s="57">
        <f>'BENEFÍCIOS-SEM JRS E SEM CORREÇ'!C128</f>
        <v>1045</v>
      </c>
      <c r="D128" s="316">
        <f>'base(indices)'!G133</f>
        <v>1.0785260000000001</v>
      </c>
      <c r="E128" s="60">
        <f t="shared" si="31"/>
        <v>1127.0596700000001</v>
      </c>
      <c r="F128" s="325">
        <v>0</v>
      </c>
      <c r="G128" s="60">
        <f t="shared" si="32"/>
        <v>0</v>
      </c>
      <c r="H128" s="57">
        <f t="shared" si="33"/>
        <v>1127.0596700000001</v>
      </c>
      <c r="I128" s="299">
        <f t="shared" si="46"/>
        <v>4458.8085811499723</v>
      </c>
      <c r="J128" s="102">
        <f>IF((I128-H$129+(H$129/12*3))+K128&gt;I$149,I$149-K128,(I128-H$129+(H$129/12*3)))</f>
        <v>3621.3856020374724</v>
      </c>
      <c r="K128" s="102">
        <f t="shared" si="53"/>
        <v>7913.4777700000004</v>
      </c>
      <c r="L128" s="103">
        <f t="shared" si="49"/>
        <v>11534.863372037473</v>
      </c>
      <c r="M128" s="102">
        <f t="shared" si="50"/>
        <v>3440.3163219355988</v>
      </c>
      <c r="N128" s="102">
        <f t="shared" si="47"/>
        <v>7517.8038815</v>
      </c>
      <c r="O128" s="102">
        <f t="shared" si="48"/>
        <v>10958.120203435599</v>
      </c>
      <c r="P128" s="102">
        <f t="shared" si="30"/>
        <v>3259.2470418337252</v>
      </c>
      <c r="Q128" s="102">
        <f t="shared" si="35"/>
        <v>7122.1299930000005</v>
      </c>
      <c r="R128" s="102">
        <f t="shared" si="36"/>
        <v>10381.377034833726</v>
      </c>
      <c r="S128" s="102">
        <f t="shared" si="54"/>
        <v>2897.1084816299781</v>
      </c>
      <c r="T128" s="102">
        <f t="shared" si="38"/>
        <v>6330.7822160000005</v>
      </c>
      <c r="U128" s="102">
        <f t="shared" si="55"/>
        <v>9227.8906976299786</v>
      </c>
      <c r="V128" s="102">
        <f t="shared" si="40"/>
        <v>2534.9699214262305</v>
      </c>
      <c r="W128" s="102">
        <f t="shared" si="41"/>
        <v>5539.4344389999997</v>
      </c>
      <c r="X128" s="102">
        <f t="shared" si="42"/>
        <v>8074.4043604262297</v>
      </c>
      <c r="Y128" s="102">
        <f t="shared" si="43"/>
        <v>2172.8313612224833</v>
      </c>
      <c r="Z128" s="102">
        <f t="shared" si="44"/>
        <v>4748.0866619999997</v>
      </c>
      <c r="AA128" s="102">
        <f t="shared" si="45"/>
        <v>6920.9180232224826</v>
      </c>
    </row>
    <row r="129" spans="1:35" ht="13.5" customHeight="1">
      <c r="A129" s="182">
        <v>2</v>
      </c>
      <c r="B129" s="120">
        <v>44136</v>
      </c>
      <c r="C129" s="57">
        <f>'BENEFÍCIOS-SEM JRS E SEM CORREÇ'!C129</f>
        <v>1045</v>
      </c>
      <c r="D129" s="316">
        <f>'base(indices)'!G134</f>
        <v>1.0684822700000001</v>
      </c>
      <c r="E129" s="70">
        <f t="shared" si="31"/>
        <v>1116.5639721500002</v>
      </c>
      <c r="F129" s="325">
        <v>0</v>
      </c>
      <c r="G129" s="70">
        <f t="shared" si="32"/>
        <v>0</v>
      </c>
      <c r="H129" s="68">
        <f t="shared" si="33"/>
        <v>1116.5639721500002</v>
      </c>
      <c r="I129" s="300">
        <f t="shared" si="46"/>
        <v>3331.7489111499722</v>
      </c>
      <c r="J129" s="122">
        <f>IF((I129-H$129+(H$129/12*2))+K129&gt;I$149,I$149-K129,(I129-H$129+(H$129/12*2)))</f>
        <v>2401.2789343583054</v>
      </c>
      <c r="K129" s="122">
        <f t="shared" si="53"/>
        <v>7913.4777700000004</v>
      </c>
      <c r="L129" s="122">
        <f t="shared" si="49"/>
        <v>10314.756704358306</v>
      </c>
      <c r="M129" s="122">
        <f t="shared" si="50"/>
        <v>2281.2149876403901</v>
      </c>
      <c r="N129" s="122">
        <f t="shared" si="47"/>
        <v>7517.8038815</v>
      </c>
      <c r="O129" s="122">
        <f t="shared" si="48"/>
        <v>9799.0188691403891</v>
      </c>
      <c r="P129" s="104">
        <f t="shared" si="30"/>
        <v>2161.1510409224747</v>
      </c>
      <c r="Q129" s="122">
        <f t="shared" si="35"/>
        <v>7122.1299930000005</v>
      </c>
      <c r="R129" s="122">
        <f t="shared" si="36"/>
        <v>9283.2810339224743</v>
      </c>
      <c r="S129" s="122">
        <f t="shared" si="54"/>
        <v>1921.0231474866443</v>
      </c>
      <c r="T129" s="122">
        <f t="shared" si="38"/>
        <v>6330.7822160000005</v>
      </c>
      <c r="U129" s="122">
        <f t="shared" si="55"/>
        <v>8251.8053634866446</v>
      </c>
      <c r="V129" s="122">
        <f t="shared" si="40"/>
        <v>1680.8952540508137</v>
      </c>
      <c r="W129" s="122">
        <f t="shared" si="41"/>
        <v>5539.4344389999997</v>
      </c>
      <c r="X129" s="122">
        <f t="shared" si="42"/>
        <v>7220.3296930508131</v>
      </c>
      <c r="Y129" s="122">
        <f t="shared" si="43"/>
        <v>1440.7673606149831</v>
      </c>
      <c r="Z129" s="122">
        <f t="shared" si="44"/>
        <v>4748.0866619999997</v>
      </c>
      <c r="AA129" s="122">
        <f t="shared" si="45"/>
        <v>6188.8540226149826</v>
      </c>
    </row>
    <row r="130" spans="1:35" ht="13.5" customHeight="1" thickBot="1">
      <c r="A130" s="267">
        <v>1</v>
      </c>
      <c r="B130" s="268">
        <v>44166</v>
      </c>
      <c r="C130" s="174">
        <f>'BENEFÍCIOS-SEM JRS E SEM CORREÇ'!C130</f>
        <v>2090</v>
      </c>
      <c r="D130" s="318">
        <f>'base(indices)'!G135</f>
        <v>1.0598970999999999</v>
      </c>
      <c r="E130" s="247">
        <f t="shared" si="31"/>
        <v>2215.1849389999998</v>
      </c>
      <c r="F130" s="328">
        <v>0</v>
      </c>
      <c r="G130" s="247">
        <f t="shared" si="32"/>
        <v>0</v>
      </c>
      <c r="H130" s="174">
        <f t="shared" si="33"/>
        <v>2215.1849389999998</v>
      </c>
      <c r="I130" s="303">
        <f t="shared" si="46"/>
        <v>2215.184938999972</v>
      </c>
      <c r="J130" s="102">
        <f>IF((I130-H$129+(H$129/12*1))+K130&gt;I$149,I$149-K130,(I130-H$129+(H$129/12*1)))</f>
        <v>1191.6679645291385</v>
      </c>
      <c r="K130" s="102">
        <f t="shared" si="53"/>
        <v>7913.4777700000004</v>
      </c>
      <c r="L130" s="103">
        <f t="shared" si="49"/>
        <v>9105.1457345291383</v>
      </c>
      <c r="M130" s="102">
        <f t="shared" si="50"/>
        <v>1132.0845663026817</v>
      </c>
      <c r="N130" s="102">
        <f t="shared" si="47"/>
        <v>7517.8038815</v>
      </c>
      <c r="O130" s="102">
        <f t="shared" si="48"/>
        <v>8649.8884478026812</v>
      </c>
      <c r="P130" s="102">
        <f t="shared" si="30"/>
        <v>1072.5011680762248</v>
      </c>
      <c r="Q130" s="102">
        <f t="shared" si="35"/>
        <v>7122.1299930000005</v>
      </c>
      <c r="R130" s="102">
        <f t="shared" si="36"/>
        <v>8194.6311610762259</v>
      </c>
      <c r="S130" s="102">
        <f t="shared" si="54"/>
        <v>953.33437162331086</v>
      </c>
      <c r="T130" s="102">
        <f t="shared" si="38"/>
        <v>6330.7822160000005</v>
      </c>
      <c r="U130" s="102">
        <f t="shared" si="55"/>
        <v>7284.1165876233117</v>
      </c>
      <c r="V130" s="102">
        <f t="shared" si="40"/>
        <v>834.16757517039696</v>
      </c>
      <c r="W130" s="102">
        <f t="shared" si="41"/>
        <v>5539.4344389999997</v>
      </c>
      <c r="X130" s="102">
        <f t="shared" si="42"/>
        <v>6373.6020141703966</v>
      </c>
      <c r="Y130" s="102">
        <f t="shared" si="43"/>
        <v>715.00077871748306</v>
      </c>
      <c r="Z130" s="102">
        <f t="shared" si="44"/>
        <v>4748.0866619999997</v>
      </c>
      <c r="AA130" s="102">
        <f t="shared" si="45"/>
        <v>5463.0874407174824</v>
      </c>
    </row>
    <row r="131" spans="1:35" ht="12.75" customHeight="1" thickBot="1">
      <c r="A131" s="248"/>
      <c r="B131" s="249" t="s">
        <v>170</v>
      </c>
      <c r="C131" s="249"/>
      <c r="D131" s="307"/>
      <c r="E131" s="251"/>
      <c r="F131" s="451">
        <f>'BENEFÍCIOS-SEM JRS E SEM CORREÇ'!F131:G131</f>
        <v>44409</v>
      </c>
      <c r="G131" s="451"/>
      <c r="H131" s="395">
        <f>SUM(H11:H130)</f>
        <v>132944.26367065997</v>
      </c>
      <c r="I131" s="396"/>
      <c r="K131" s="41"/>
      <c r="L131" s="41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Y131" s="38"/>
      <c r="Z131" s="38"/>
    </row>
    <row r="132" spans="1:35" ht="12" customHeight="1">
      <c r="A132" s="244"/>
      <c r="B132" s="158"/>
      <c r="C132" s="158"/>
      <c r="D132" s="308"/>
      <c r="E132" s="159"/>
      <c r="F132" s="195"/>
      <c r="G132" s="195"/>
      <c r="H132" s="191"/>
      <c r="I132" s="191"/>
      <c r="J132" s="263"/>
      <c r="K132" s="264"/>
      <c r="L132" s="264"/>
      <c r="M132" s="265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3"/>
      <c r="Y132" s="266"/>
      <c r="Z132" s="266"/>
      <c r="AA132" s="263"/>
    </row>
    <row r="133" spans="1:35" ht="2.25" customHeight="1" thickBot="1">
      <c r="A133" s="244"/>
      <c r="B133" s="158"/>
      <c r="C133" s="158"/>
      <c r="D133" s="308"/>
      <c r="E133" s="159"/>
      <c r="F133" s="195"/>
      <c r="G133" s="195"/>
      <c r="H133" s="191"/>
      <c r="I133" s="191"/>
      <c r="J133" s="263"/>
      <c r="K133" s="264"/>
      <c r="L133" s="264"/>
      <c r="M133" s="265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3"/>
      <c r="Y133" s="266"/>
      <c r="Z133" s="266"/>
      <c r="AA133" s="263"/>
    </row>
    <row r="134" spans="1:35" ht="14.25" customHeight="1">
      <c r="A134" s="238">
        <v>1</v>
      </c>
      <c r="B134" s="160">
        <v>44197</v>
      </c>
      <c r="C134" s="139">
        <f>'BENEFÍCIOS-SEM JRS E SEM CORREÇ'!C134</f>
        <v>1100</v>
      </c>
      <c r="D134" s="319">
        <f>'base(indices)'!G136</f>
        <v>1.0487800300000001</v>
      </c>
      <c r="E134" s="144">
        <f>C134*D134</f>
        <v>1153.6580330000002</v>
      </c>
      <c r="F134" s="320">
        <v>0</v>
      </c>
      <c r="G134" s="87">
        <f t="shared" ref="G134:G145" si="56">E134*F134</f>
        <v>0</v>
      </c>
      <c r="H134" s="89">
        <f>E134+G134</f>
        <v>1153.6580330000002</v>
      </c>
      <c r="I134" s="90">
        <f>I148</f>
        <v>7913.4777700000004</v>
      </c>
      <c r="J134" s="128">
        <v>0</v>
      </c>
      <c r="K134" s="100">
        <f t="shared" ref="K134:K144" si="57">I134</f>
        <v>7913.4777700000004</v>
      </c>
      <c r="L134" s="101">
        <f t="shared" ref="L134:L144" si="58">J134+K134</f>
        <v>7913.4777700000004</v>
      </c>
      <c r="M134" s="54">
        <f>$J134*M$9</f>
        <v>0</v>
      </c>
      <c r="N134" s="54">
        <f>$K134*M$9</f>
        <v>7517.8038815</v>
      </c>
      <c r="O134" s="55">
        <f>M134+N134</f>
        <v>7517.8038815</v>
      </c>
      <c r="P134" s="54">
        <f>$J134*P$9</f>
        <v>0</v>
      </c>
      <c r="Q134" s="165">
        <f>$K134*P$9</f>
        <v>7122.1299930000005</v>
      </c>
      <c r="R134" s="166">
        <f>P134+Q134</f>
        <v>7122.1299930000005</v>
      </c>
      <c r="S134" s="54">
        <f>$J134*S$9</f>
        <v>0</v>
      </c>
      <c r="T134" s="165">
        <f>$K134*S$9</f>
        <v>6330.7822160000005</v>
      </c>
      <c r="U134" s="166">
        <f>S134+T134</f>
        <v>6330.7822160000005</v>
      </c>
      <c r="V134" s="54">
        <f>$J134*V$9</f>
        <v>0</v>
      </c>
      <c r="W134" s="165">
        <f>$K134*V$9</f>
        <v>5539.4344389999997</v>
      </c>
      <c r="X134" s="55">
        <f>V134+W134</f>
        <v>5539.4344389999997</v>
      </c>
      <c r="Y134" s="54">
        <f>$J134*Y$9</f>
        <v>0</v>
      </c>
      <c r="Z134" s="165">
        <f>$K134*Y$9</f>
        <v>4748.0866619999997</v>
      </c>
      <c r="AA134" s="55">
        <f>Y134+Z134</f>
        <v>4748.0866619999997</v>
      </c>
      <c r="AB134" s="18"/>
      <c r="AC134" s="18"/>
      <c r="AD134" s="18"/>
      <c r="AE134" s="18"/>
      <c r="AF134" s="18"/>
      <c r="AG134" s="19"/>
      <c r="AH134" s="18"/>
      <c r="AI134" s="18"/>
    </row>
    <row r="135" spans="1:35" s="30" customFormat="1" ht="14.25" customHeight="1">
      <c r="A135" s="118">
        <v>2</v>
      </c>
      <c r="B135" s="56">
        <v>44228</v>
      </c>
      <c r="C135" s="68">
        <f>'BENEFÍCIOS-SEM JRS E SEM CORREÇ'!C135</f>
        <v>1100</v>
      </c>
      <c r="D135" s="305">
        <f>'base(indices)'!G137</f>
        <v>1.0406628600000001</v>
      </c>
      <c r="E135" s="70">
        <f>C135*D135</f>
        <v>1144.7291460000001</v>
      </c>
      <c r="F135" s="325">
        <v>0</v>
      </c>
      <c r="G135" s="60">
        <f t="shared" si="56"/>
        <v>0</v>
      </c>
      <c r="H135" s="61">
        <f>E135+G135</f>
        <v>1144.7291460000001</v>
      </c>
      <c r="I135" s="62">
        <f t="shared" ref="I135:I145" si="59">I134-H134</f>
        <v>6759.8197369999998</v>
      </c>
      <c r="J135" s="63">
        <v>0</v>
      </c>
      <c r="K135" s="102">
        <f t="shared" si="57"/>
        <v>6759.8197369999998</v>
      </c>
      <c r="L135" s="103">
        <f t="shared" si="58"/>
        <v>6759.8197369999998</v>
      </c>
      <c r="M135" s="65">
        <f t="shared" ref="M135:M145" si="60">$J135*M$9</f>
        <v>0</v>
      </c>
      <c r="N135" s="65">
        <f t="shared" ref="N135:N140" si="61">$K135*M$9</f>
        <v>6421.8287501499999</v>
      </c>
      <c r="O135" s="66">
        <f t="shared" ref="O135:O140" si="62">M135+N135</f>
        <v>6421.8287501499999</v>
      </c>
      <c r="P135" s="65">
        <f t="shared" ref="P135:P145" si="63">$J135*P$9</f>
        <v>0</v>
      </c>
      <c r="Q135" s="63">
        <f t="shared" ref="Q135:Q140" si="64">$K135*P$9</f>
        <v>6083.8377633</v>
      </c>
      <c r="R135" s="67">
        <f t="shared" ref="R135:R140" si="65">P135+Q135</f>
        <v>6083.8377633</v>
      </c>
      <c r="S135" s="65">
        <f t="shared" ref="S135:S145" si="66">$J135*S$9</f>
        <v>0</v>
      </c>
      <c r="T135" s="63">
        <f t="shared" ref="T135:T140" si="67">$K135*S$9</f>
        <v>5407.8557896000002</v>
      </c>
      <c r="U135" s="67">
        <f t="shared" ref="U135:U140" si="68">S135+T135</f>
        <v>5407.8557896000002</v>
      </c>
      <c r="V135" s="65">
        <f t="shared" ref="V135:V145" si="69">$J135*V$9</f>
        <v>0</v>
      </c>
      <c r="W135" s="63">
        <f t="shared" ref="W135:W140" si="70">$K135*V$9</f>
        <v>4731.8738158999995</v>
      </c>
      <c r="X135" s="66">
        <f t="shared" ref="X135:X140" si="71">V135+W135</f>
        <v>4731.8738158999995</v>
      </c>
      <c r="Y135" s="65">
        <f t="shared" ref="Y135:Y145" si="72">$J135*Y$9</f>
        <v>0</v>
      </c>
      <c r="Z135" s="63">
        <f t="shared" ref="Z135:Z144" si="73">$K135*Y$9</f>
        <v>4055.8918421999997</v>
      </c>
      <c r="AA135" s="66">
        <f t="shared" ref="AA135:AA144" si="74">Y135+Z135</f>
        <v>4055.8918421999997</v>
      </c>
      <c r="AB135" s="36"/>
      <c r="AC135" s="36"/>
      <c r="AD135" s="36"/>
      <c r="AE135" s="36"/>
      <c r="AF135" s="36"/>
      <c r="AG135" s="37"/>
      <c r="AH135" s="36"/>
      <c r="AI135" s="36"/>
    </row>
    <row r="136" spans="1:35" ht="14.25" customHeight="1">
      <c r="A136" s="117">
        <v>3</v>
      </c>
      <c r="B136" s="46">
        <v>44256</v>
      </c>
      <c r="C136" s="68">
        <f>'BENEFÍCIOS-SEM JRS E SEM CORREÇ'!C136</f>
        <v>1100</v>
      </c>
      <c r="D136" s="305">
        <f>'base(indices)'!G138</f>
        <v>1.03569154</v>
      </c>
      <c r="E136" s="70">
        <f>C136*D136</f>
        <v>1139.2606940000001</v>
      </c>
      <c r="F136" s="325">
        <v>0</v>
      </c>
      <c r="G136" s="70">
        <f t="shared" si="56"/>
        <v>0</v>
      </c>
      <c r="H136" s="71">
        <f>E136+G136</f>
        <v>1139.2606940000001</v>
      </c>
      <c r="I136" s="72">
        <f t="shared" si="59"/>
        <v>5615.0905910000001</v>
      </c>
      <c r="J136" s="73">
        <v>0</v>
      </c>
      <c r="K136" s="104">
        <f t="shared" si="57"/>
        <v>5615.0905910000001</v>
      </c>
      <c r="L136" s="105">
        <f>J136+K136</f>
        <v>5615.0905910000001</v>
      </c>
      <c r="M136" s="51">
        <f t="shared" si="60"/>
        <v>0</v>
      </c>
      <c r="N136" s="51">
        <f t="shared" si="61"/>
        <v>5334.3360614499998</v>
      </c>
      <c r="O136" s="52">
        <f t="shared" si="62"/>
        <v>5334.3360614499998</v>
      </c>
      <c r="P136" s="51">
        <f t="shared" si="63"/>
        <v>0</v>
      </c>
      <c r="Q136" s="49">
        <f t="shared" si="64"/>
        <v>5053.5815319000003</v>
      </c>
      <c r="R136" s="53">
        <f t="shared" si="65"/>
        <v>5053.5815319000003</v>
      </c>
      <c r="S136" s="51">
        <f t="shared" si="66"/>
        <v>0</v>
      </c>
      <c r="T136" s="49">
        <f t="shared" si="67"/>
        <v>4492.0724728000005</v>
      </c>
      <c r="U136" s="53">
        <f t="shared" si="68"/>
        <v>4492.0724728000005</v>
      </c>
      <c r="V136" s="51">
        <f t="shared" si="69"/>
        <v>0</v>
      </c>
      <c r="W136" s="49">
        <f t="shared" si="70"/>
        <v>3930.5634136999997</v>
      </c>
      <c r="X136" s="52">
        <f t="shared" si="71"/>
        <v>3930.5634136999997</v>
      </c>
      <c r="Y136" s="51">
        <f t="shared" si="72"/>
        <v>0</v>
      </c>
      <c r="Z136" s="49">
        <f t="shared" si="73"/>
        <v>3369.0543545999999</v>
      </c>
      <c r="AA136" s="52">
        <f t="shared" si="74"/>
        <v>3369.0543545999999</v>
      </c>
      <c r="AB136" s="18"/>
      <c r="AC136" s="18"/>
      <c r="AD136" s="18"/>
      <c r="AE136" s="18"/>
      <c r="AF136" s="18"/>
      <c r="AG136" s="19"/>
      <c r="AH136" s="18"/>
      <c r="AI136" s="18"/>
    </row>
    <row r="137" spans="1:35" s="30" customFormat="1" ht="14.25" customHeight="1">
      <c r="A137" s="118">
        <v>4</v>
      </c>
      <c r="B137" s="56">
        <v>44287</v>
      </c>
      <c r="C137" s="68">
        <f>'BENEFÍCIOS-SEM JRS E SEM CORREÇ'!C137</f>
        <v>1100</v>
      </c>
      <c r="D137" s="305">
        <f>'base(indices)'!G139</f>
        <v>1.02614837</v>
      </c>
      <c r="E137" s="70">
        <f>C137*D137</f>
        <v>1128.763207</v>
      </c>
      <c r="F137" s="325">
        <v>0</v>
      </c>
      <c r="G137" s="60">
        <f t="shared" si="56"/>
        <v>0</v>
      </c>
      <c r="H137" s="61">
        <f t="shared" ref="H137:H145" si="75">E137+G137</f>
        <v>1128.763207</v>
      </c>
      <c r="I137" s="62">
        <f t="shared" si="59"/>
        <v>4475.8298969999996</v>
      </c>
      <c r="J137" s="63">
        <v>0</v>
      </c>
      <c r="K137" s="102">
        <f t="shared" si="57"/>
        <v>4475.8298969999996</v>
      </c>
      <c r="L137" s="103">
        <f t="shared" si="58"/>
        <v>4475.8298969999996</v>
      </c>
      <c r="M137" s="65">
        <f t="shared" si="60"/>
        <v>0</v>
      </c>
      <c r="N137" s="65">
        <f t="shared" si="61"/>
        <v>4252.0384021499995</v>
      </c>
      <c r="O137" s="66">
        <f t="shared" si="62"/>
        <v>4252.0384021499995</v>
      </c>
      <c r="P137" s="65">
        <f t="shared" si="63"/>
        <v>0</v>
      </c>
      <c r="Q137" s="63">
        <f t="shared" si="64"/>
        <v>4028.2469072999997</v>
      </c>
      <c r="R137" s="67">
        <f t="shared" si="65"/>
        <v>4028.2469072999997</v>
      </c>
      <c r="S137" s="65">
        <f t="shared" si="66"/>
        <v>0</v>
      </c>
      <c r="T137" s="63">
        <f t="shared" si="67"/>
        <v>3580.6639175999999</v>
      </c>
      <c r="U137" s="67">
        <f t="shared" si="68"/>
        <v>3580.6639175999999</v>
      </c>
      <c r="V137" s="65">
        <f t="shared" si="69"/>
        <v>0</v>
      </c>
      <c r="W137" s="63">
        <f t="shared" si="70"/>
        <v>3133.0809278999996</v>
      </c>
      <c r="X137" s="66">
        <f t="shared" si="71"/>
        <v>3133.0809278999996</v>
      </c>
      <c r="Y137" s="65">
        <f t="shared" si="72"/>
        <v>0</v>
      </c>
      <c r="Z137" s="63">
        <f t="shared" si="73"/>
        <v>2685.4979381999997</v>
      </c>
      <c r="AA137" s="66">
        <f t="shared" si="74"/>
        <v>2685.4979381999997</v>
      </c>
      <c r="AB137" s="36"/>
      <c r="AC137" s="36"/>
      <c r="AD137" s="36"/>
      <c r="AE137" s="36"/>
      <c r="AF137" s="36"/>
      <c r="AG137" s="37"/>
      <c r="AH137" s="36"/>
      <c r="AI137" s="36"/>
    </row>
    <row r="138" spans="1:35" ht="14.25" customHeight="1">
      <c r="A138" s="118">
        <v>5</v>
      </c>
      <c r="B138" s="46">
        <v>44317</v>
      </c>
      <c r="C138" s="68">
        <f>'BENEFÍCIOS-SEM JRS E SEM CORREÇ'!C138</f>
        <v>1100</v>
      </c>
      <c r="D138" s="305">
        <f>'base(indices)'!G140</f>
        <v>1.0200282000000001</v>
      </c>
      <c r="E138" s="70">
        <f>C138*D138</f>
        <v>1122.0310200000001</v>
      </c>
      <c r="F138" s="325">
        <v>0</v>
      </c>
      <c r="G138" s="70">
        <f t="shared" si="56"/>
        <v>0</v>
      </c>
      <c r="H138" s="71">
        <f t="shared" si="75"/>
        <v>1122.0310200000001</v>
      </c>
      <c r="I138" s="92">
        <f t="shared" si="59"/>
        <v>3347.0666899999997</v>
      </c>
      <c r="J138" s="73">
        <v>0</v>
      </c>
      <c r="K138" s="104">
        <f t="shared" si="57"/>
        <v>3347.0666899999997</v>
      </c>
      <c r="L138" s="105">
        <f t="shared" si="58"/>
        <v>3347.0666899999997</v>
      </c>
      <c r="M138" s="51">
        <f t="shared" si="60"/>
        <v>0</v>
      </c>
      <c r="N138" s="51">
        <f t="shared" si="61"/>
        <v>3179.7133554999996</v>
      </c>
      <c r="O138" s="52">
        <f t="shared" si="62"/>
        <v>3179.7133554999996</v>
      </c>
      <c r="P138" s="51">
        <f t="shared" si="63"/>
        <v>0</v>
      </c>
      <c r="Q138" s="49">
        <f t="shared" si="64"/>
        <v>3012.360021</v>
      </c>
      <c r="R138" s="53">
        <f t="shared" si="65"/>
        <v>3012.360021</v>
      </c>
      <c r="S138" s="51">
        <f t="shared" si="66"/>
        <v>0</v>
      </c>
      <c r="T138" s="49">
        <f t="shared" si="67"/>
        <v>2677.6533519999998</v>
      </c>
      <c r="U138" s="53">
        <f t="shared" si="68"/>
        <v>2677.6533519999998</v>
      </c>
      <c r="V138" s="51">
        <f t="shared" si="69"/>
        <v>0</v>
      </c>
      <c r="W138" s="49">
        <f t="shared" si="70"/>
        <v>2342.9466829999997</v>
      </c>
      <c r="X138" s="52">
        <f t="shared" si="71"/>
        <v>2342.9466829999997</v>
      </c>
      <c r="Y138" s="51">
        <f t="shared" si="72"/>
        <v>0</v>
      </c>
      <c r="Z138" s="49">
        <f t="shared" si="73"/>
        <v>2008.2400139999997</v>
      </c>
      <c r="AA138" s="52">
        <f t="shared" si="74"/>
        <v>2008.2400139999997</v>
      </c>
      <c r="AB138" s="18"/>
      <c r="AC138" s="18"/>
      <c r="AD138" s="18"/>
      <c r="AE138" s="18"/>
      <c r="AF138" s="18"/>
      <c r="AG138" s="19"/>
      <c r="AH138" s="18"/>
      <c r="AI138" s="18"/>
    </row>
    <row r="139" spans="1:35" s="30" customFormat="1" ht="14.25" customHeight="1">
      <c r="A139" s="117">
        <v>6</v>
      </c>
      <c r="B139" s="56">
        <v>44348</v>
      </c>
      <c r="C139" s="68">
        <f>'BENEFÍCIOS-SEM JRS E SEM CORREÇ'!C139</f>
        <v>1100</v>
      </c>
      <c r="D139" s="305">
        <f>'base(indices)'!G141</f>
        <v>1.0155597300000001</v>
      </c>
      <c r="E139" s="70">
        <f t="shared" ref="E139:E145" si="76">C139*D139</f>
        <v>1117.1157030000002</v>
      </c>
      <c r="F139" s="325">
        <v>0</v>
      </c>
      <c r="G139" s="60">
        <f t="shared" si="56"/>
        <v>0</v>
      </c>
      <c r="H139" s="61">
        <f t="shared" si="75"/>
        <v>1117.1157030000002</v>
      </c>
      <c r="I139" s="62">
        <f t="shared" si="59"/>
        <v>2225.0356699999993</v>
      </c>
      <c r="J139" s="63">
        <v>0</v>
      </c>
      <c r="K139" s="102">
        <f t="shared" si="57"/>
        <v>2225.0356699999993</v>
      </c>
      <c r="L139" s="103">
        <f t="shared" si="58"/>
        <v>2225.0356699999993</v>
      </c>
      <c r="M139" s="65">
        <f t="shared" si="60"/>
        <v>0</v>
      </c>
      <c r="N139" s="65">
        <f t="shared" si="61"/>
        <v>2113.7838864999994</v>
      </c>
      <c r="O139" s="66">
        <f t="shared" si="62"/>
        <v>2113.7838864999994</v>
      </c>
      <c r="P139" s="65">
        <f t="shared" si="63"/>
        <v>0</v>
      </c>
      <c r="Q139" s="63">
        <f t="shared" si="64"/>
        <v>2002.5321029999993</v>
      </c>
      <c r="R139" s="67">
        <f t="shared" si="65"/>
        <v>2002.5321029999993</v>
      </c>
      <c r="S139" s="65">
        <f t="shared" si="66"/>
        <v>0</v>
      </c>
      <c r="T139" s="63">
        <f t="shared" si="67"/>
        <v>1780.0285359999996</v>
      </c>
      <c r="U139" s="67">
        <f t="shared" si="68"/>
        <v>1780.0285359999996</v>
      </c>
      <c r="V139" s="65">
        <f t="shared" si="69"/>
        <v>0</v>
      </c>
      <c r="W139" s="63">
        <f t="shared" si="70"/>
        <v>1557.5249689999994</v>
      </c>
      <c r="X139" s="66">
        <f t="shared" si="71"/>
        <v>1557.5249689999994</v>
      </c>
      <c r="Y139" s="65">
        <f t="shared" si="72"/>
        <v>0</v>
      </c>
      <c r="Z139" s="63">
        <f t="shared" si="73"/>
        <v>1335.0214019999996</v>
      </c>
      <c r="AA139" s="66">
        <f t="shared" si="74"/>
        <v>1335.0214019999996</v>
      </c>
      <c r="AB139" s="36"/>
      <c r="AC139" s="36"/>
      <c r="AD139" s="36"/>
      <c r="AE139" s="36"/>
      <c r="AF139" s="36"/>
      <c r="AG139" s="37"/>
      <c r="AH139" s="36"/>
      <c r="AI139" s="36"/>
    </row>
    <row r="140" spans="1:35" ht="14.25" customHeight="1">
      <c r="A140" s="118">
        <v>7</v>
      </c>
      <c r="B140" s="46">
        <v>44378</v>
      </c>
      <c r="C140" s="68">
        <f>'BENEFÍCIOS-SEM JRS E SEM CORREÇ'!C140</f>
        <v>1100</v>
      </c>
      <c r="D140" s="305">
        <f>'base(indices)'!G142</f>
        <v>1.0071999700000001</v>
      </c>
      <c r="E140" s="70">
        <f t="shared" si="76"/>
        <v>1107.919967</v>
      </c>
      <c r="F140" s="325">
        <v>0</v>
      </c>
      <c r="G140" s="70">
        <f t="shared" si="56"/>
        <v>0</v>
      </c>
      <c r="H140" s="61">
        <f t="shared" si="75"/>
        <v>1107.919967</v>
      </c>
      <c r="I140" s="72">
        <f t="shared" si="59"/>
        <v>1107.9199669999991</v>
      </c>
      <c r="J140" s="73">
        <v>0</v>
      </c>
      <c r="K140" s="104">
        <f t="shared" si="57"/>
        <v>1107.9199669999991</v>
      </c>
      <c r="L140" s="105">
        <f t="shared" si="58"/>
        <v>1107.9199669999991</v>
      </c>
      <c r="M140" s="51">
        <f t="shared" si="60"/>
        <v>0</v>
      </c>
      <c r="N140" s="51">
        <f t="shared" si="61"/>
        <v>1052.5239686499992</v>
      </c>
      <c r="O140" s="52">
        <f t="shared" si="62"/>
        <v>1052.5239686499992</v>
      </c>
      <c r="P140" s="51">
        <f t="shared" si="63"/>
        <v>0</v>
      </c>
      <c r="Q140" s="49">
        <f t="shared" si="64"/>
        <v>997.12797029999922</v>
      </c>
      <c r="R140" s="53">
        <f t="shared" si="65"/>
        <v>997.12797029999922</v>
      </c>
      <c r="S140" s="51">
        <f t="shared" si="66"/>
        <v>0</v>
      </c>
      <c r="T140" s="49">
        <f t="shared" si="67"/>
        <v>886.33597359999931</v>
      </c>
      <c r="U140" s="53">
        <f t="shared" si="68"/>
        <v>886.33597359999931</v>
      </c>
      <c r="V140" s="51">
        <f t="shared" si="69"/>
        <v>0</v>
      </c>
      <c r="W140" s="49">
        <f t="shared" si="70"/>
        <v>775.54397689999939</v>
      </c>
      <c r="X140" s="52">
        <f t="shared" si="71"/>
        <v>775.54397689999939</v>
      </c>
      <c r="Y140" s="51">
        <f t="shared" si="72"/>
        <v>0</v>
      </c>
      <c r="Z140" s="49">
        <f t="shared" si="73"/>
        <v>664.75198019999948</v>
      </c>
      <c r="AA140" s="52">
        <f t="shared" si="74"/>
        <v>664.75198019999948</v>
      </c>
      <c r="AB140" s="18"/>
      <c r="AC140" s="18"/>
      <c r="AD140" s="18"/>
      <c r="AE140" s="18"/>
      <c r="AF140" s="18"/>
      <c r="AG140" s="19"/>
      <c r="AH140" s="18"/>
      <c r="AI140" s="18"/>
    </row>
    <row r="141" spans="1:35" s="30" customFormat="1" ht="14.25" customHeight="1">
      <c r="A141" s="118">
        <v>8</v>
      </c>
      <c r="B141" s="56">
        <v>44409</v>
      </c>
      <c r="C141" s="68">
        <f>'BENEFÍCIOS-SEM JRS E SEM CORREÇ'!C141</f>
        <v>0</v>
      </c>
      <c r="D141" s="305">
        <f>'base(indices)'!G143</f>
        <v>0</v>
      </c>
      <c r="E141" s="70">
        <f t="shared" si="76"/>
        <v>0</v>
      </c>
      <c r="F141" s="325">
        <v>0</v>
      </c>
      <c r="G141" s="70">
        <f t="shared" si="56"/>
        <v>0</v>
      </c>
      <c r="H141" s="61">
        <f t="shared" si="75"/>
        <v>0</v>
      </c>
      <c r="I141" s="62">
        <f t="shared" si="59"/>
        <v>0</v>
      </c>
      <c r="J141" s="63">
        <v>0</v>
      </c>
      <c r="K141" s="102">
        <f t="shared" si="57"/>
        <v>0</v>
      </c>
      <c r="L141" s="103">
        <f t="shared" si="58"/>
        <v>0</v>
      </c>
      <c r="M141" s="65">
        <f t="shared" si="60"/>
        <v>0</v>
      </c>
      <c r="N141" s="65">
        <f>$K141*M$9</f>
        <v>0</v>
      </c>
      <c r="O141" s="66">
        <f>M141+N141</f>
        <v>0</v>
      </c>
      <c r="P141" s="65">
        <f t="shared" si="63"/>
        <v>0</v>
      </c>
      <c r="Q141" s="63">
        <f>$K141*P$9</f>
        <v>0</v>
      </c>
      <c r="R141" s="67">
        <f>P141+Q141</f>
        <v>0</v>
      </c>
      <c r="S141" s="65">
        <f t="shared" si="66"/>
        <v>0</v>
      </c>
      <c r="T141" s="63">
        <f>$K141*S$9</f>
        <v>0</v>
      </c>
      <c r="U141" s="67">
        <f>S141+T141</f>
        <v>0</v>
      </c>
      <c r="V141" s="65">
        <f t="shared" si="69"/>
        <v>0</v>
      </c>
      <c r="W141" s="63">
        <f>$K141*V$9</f>
        <v>0</v>
      </c>
      <c r="X141" s="66">
        <f>V141+W141</f>
        <v>0</v>
      </c>
      <c r="Y141" s="65">
        <f t="shared" si="72"/>
        <v>0</v>
      </c>
      <c r="Z141" s="63">
        <f t="shared" si="73"/>
        <v>0</v>
      </c>
      <c r="AA141" s="66">
        <f t="shared" si="74"/>
        <v>0</v>
      </c>
      <c r="AB141" s="36"/>
      <c r="AC141" s="36"/>
      <c r="AD141" s="36"/>
      <c r="AE141" s="36"/>
      <c r="AF141" s="36"/>
      <c r="AG141" s="37"/>
      <c r="AH141" s="36"/>
      <c r="AI141" s="36"/>
    </row>
    <row r="142" spans="1:35" ht="14.25" customHeight="1">
      <c r="A142" s="117">
        <v>9</v>
      </c>
      <c r="B142" s="46">
        <v>44440</v>
      </c>
      <c r="C142" s="68">
        <f>'BENEFÍCIOS-SEM JRS E SEM CORREÇ'!C142</f>
        <v>0</v>
      </c>
      <c r="D142" s="305">
        <f>'base(indices)'!G144</f>
        <v>0</v>
      </c>
      <c r="E142" s="70">
        <f t="shared" si="76"/>
        <v>0</v>
      </c>
      <c r="F142" s="325">
        <v>0</v>
      </c>
      <c r="G142" s="70">
        <f t="shared" si="56"/>
        <v>0</v>
      </c>
      <c r="H142" s="61">
        <f t="shared" si="75"/>
        <v>0</v>
      </c>
      <c r="I142" s="72">
        <f t="shared" si="59"/>
        <v>0</v>
      </c>
      <c r="J142" s="73">
        <v>0</v>
      </c>
      <c r="K142" s="104">
        <f t="shared" si="57"/>
        <v>0</v>
      </c>
      <c r="L142" s="105">
        <f t="shared" si="58"/>
        <v>0</v>
      </c>
      <c r="M142" s="51">
        <f t="shared" si="60"/>
        <v>0</v>
      </c>
      <c r="N142" s="51">
        <f>$K142*M$9</f>
        <v>0</v>
      </c>
      <c r="O142" s="52">
        <f>M142+N142</f>
        <v>0</v>
      </c>
      <c r="P142" s="51">
        <f t="shared" si="63"/>
        <v>0</v>
      </c>
      <c r="Q142" s="49">
        <f>$K142*P$9</f>
        <v>0</v>
      </c>
      <c r="R142" s="53">
        <f>P142+Q142</f>
        <v>0</v>
      </c>
      <c r="S142" s="51">
        <f t="shared" si="66"/>
        <v>0</v>
      </c>
      <c r="T142" s="49">
        <f>$K142*S$9</f>
        <v>0</v>
      </c>
      <c r="U142" s="53">
        <f>S142+T142</f>
        <v>0</v>
      </c>
      <c r="V142" s="51">
        <f t="shared" si="69"/>
        <v>0</v>
      </c>
      <c r="W142" s="49">
        <f>$K142*V$9</f>
        <v>0</v>
      </c>
      <c r="X142" s="52">
        <f>V142+W142</f>
        <v>0</v>
      </c>
      <c r="Y142" s="51">
        <f t="shared" si="72"/>
        <v>0</v>
      </c>
      <c r="Z142" s="49">
        <f t="shared" si="73"/>
        <v>0</v>
      </c>
      <c r="AA142" s="52">
        <f t="shared" si="74"/>
        <v>0</v>
      </c>
      <c r="AB142" s="18"/>
      <c r="AC142" s="18"/>
      <c r="AD142" s="18"/>
      <c r="AE142" s="18"/>
      <c r="AF142" s="18"/>
      <c r="AG142" s="19"/>
      <c r="AH142" s="18"/>
      <c r="AI142" s="18"/>
    </row>
    <row r="143" spans="1:35" s="30" customFormat="1" ht="14.25" customHeight="1">
      <c r="A143" s="118">
        <v>10</v>
      </c>
      <c r="B143" s="56">
        <v>44470</v>
      </c>
      <c r="C143" s="68">
        <f>'BENEFÍCIOS-SEM JRS E SEM CORREÇ'!C143</f>
        <v>0</v>
      </c>
      <c r="D143" s="305">
        <f>'base(indices)'!G145</f>
        <v>0</v>
      </c>
      <c r="E143" s="70">
        <f t="shared" si="76"/>
        <v>0</v>
      </c>
      <c r="F143" s="325">
        <v>0</v>
      </c>
      <c r="G143" s="70">
        <f t="shared" si="56"/>
        <v>0</v>
      </c>
      <c r="H143" s="61">
        <f t="shared" si="75"/>
        <v>0</v>
      </c>
      <c r="I143" s="62">
        <f t="shared" si="59"/>
        <v>0</v>
      </c>
      <c r="J143" s="63">
        <v>0</v>
      </c>
      <c r="K143" s="102">
        <f t="shared" si="57"/>
        <v>0</v>
      </c>
      <c r="L143" s="103">
        <f t="shared" si="58"/>
        <v>0</v>
      </c>
      <c r="M143" s="65">
        <f t="shared" si="60"/>
        <v>0</v>
      </c>
      <c r="N143" s="65">
        <f>$K143*M$9</f>
        <v>0</v>
      </c>
      <c r="O143" s="66">
        <f>M143+N143</f>
        <v>0</v>
      </c>
      <c r="P143" s="65">
        <f t="shared" si="63"/>
        <v>0</v>
      </c>
      <c r="Q143" s="63">
        <f>$K143*P$9</f>
        <v>0</v>
      </c>
      <c r="R143" s="67">
        <f>P143+Q143</f>
        <v>0</v>
      </c>
      <c r="S143" s="65">
        <f t="shared" si="66"/>
        <v>0</v>
      </c>
      <c r="T143" s="63">
        <f>$K143*S$9</f>
        <v>0</v>
      </c>
      <c r="U143" s="67">
        <f>S143+T143</f>
        <v>0</v>
      </c>
      <c r="V143" s="65">
        <f t="shared" si="69"/>
        <v>0</v>
      </c>
      <c r="W143" s="63">
        <f>$K143*V$9</f>
        <v>0</v>
      </c>
      <c r="X143" s="66">
        <f>V143+W143</f>
        <v>0</v>
      </c>
      <c r="Y143" s="65">
        <f t="shared" si="72"/>
        <v>0</v>
      </c>
      <c r="Z143" s="63">
        <f t="shared" si="73"/>
        <v>0</v>
      </c>
      <c r="AA143" s="66">
        <f t="shared" si="74"/>
        <v>0</v>
      </c>
      <c r="AB143" s="36"/>
      <c r="AC143" s="36"/>
      <c r="AD143" s="36"/>
      <c r="AE143" s="36"/>
      <c r="AF143" s="36"/>
      <c r="AG143" s="37"/>
      <c r="AH143" s="36"/>
      <c r="AI143" s="36"/>
    </row>
    <row r="144" spans="1:35" ht="14.25" customHeight="1">
      <c r="A144" s="118">
        <v>11</v>
      </c>
      <c r="B144" s="46">
        <v>44501</v>
      </c>
      <c r="C144" s="68">
        <f>'BENEFÍCIOS-SEM JRS E SEM CORREÇ'!C144</f>
        <v>0</v>
      </c>
      <c r="D144" s="305">
        <f>'base(indices)'!G146</f>
        <v>0</v>
      </c>
      <c r="E144" s="70">
        <f t="shared" si="76"/>
        <v>0</v>
      </c>
      <c r="F144" s="325">
        <v>0</v>
      </c>
      <c r="G144" s="70">
        <f t="shared" si="56"/>
        <v>0</v>
      </c>
      <c r="H144" s="61">
        <f t="shared" si="75"/>
        <v>0</v>
      </c>
      <c r="I144" s="72">
        <f t="shared" si="59"/>
        <v>0</v>
      </c>
      <c r="J144" s="73">
        <v>0</v>
      </c>
      <c r="K144" s="104">
        <f t="shared" si="57"/>
        <v>0</v>
      </c>
      <c r="L144" s="105">
        <f t="shared" si="58"/>
        <v>0</v>
      </c>
      <c r="M144" s="51">
        <f t="shared" si="60"/>
        <v>0</v>
      </c>
      <c r="N144" s="51">
        <f>$K144*M$9</f>
        <v>0</v>
      </c>
      <c r="O144" s="52">
        <f>M144+N144</f>
        <v>0</v>
      </c>
      <c r="P144" s="51">
        <f t="shared" si="63"/>
        <v>0</v>
      </c>
      <c r="Q144" s="49">
        <f>$K144*P$9</f>
        <v>0</v>
      </c>
      <c r="R144" s="53">
        <f>P144+Q144</f>
        <v>0</v>
      </c>
      <c r="S144" s="51">
        <f t="shared" si="66"/>
        <v>0</v>
      </c>
      <c r="T144" s="49">
        <f>$K144*S$9</f>
        <v>0</v>
      </c>
      <c r="U144" s="53">
        <f>S144+T144</f>
        <v>0</v>
      </c>
      <c r="V144" s="51">
        <f t="shared" si="69"/>
        <v>0</v>
      </c>
      <c r="W144" s="49">
        <f>$K144*V$9</f>
        <v>0</v>
      </c>
      <c r="X144" s="52">
        <f>V144+W144</f>
        <v>0</v>
      </c>
      <c r="Y144" s="51">
        <f t="shared" si="72"/>
        <v>0</v>
      </c>
      <c r="Z144" s="49">
        <f t="shared" si="73"/>
        <v>0</v>
      </c>
      <c r="AA144" s="52">
        <f t="shared" si="74"/>
        <v>0</v>
      </c>
      <c r="AB144" s="18"/>
      <c r="AC144" s="18"/>
      <c r="AD144" s="18"/>
      <c r="AE144" s="18"/>
      <c r="AF144" s="18"/>
      <c r="AG144" s="19"/>
      <c r="AH144" s="18"/>
      <c r="AI144" s="18"/>
    </row>
    <row r="145" spans="1:37" ht="14.25" customHeight="1">
      <c r="A145" s="124">
        <v>12</v>
      </c>
      <c r="B145" s="56">
        <v>44531</v>
      </c>
      <c r="C145" s="68">
        <f>'BENEFÍCIOS-SEM JRS E SEM CORREÇ'!C145</f>
        <v>0</v>
      </c>
      <c r="D145" s="305">
        <f>'base(indices)'!G147</f>
        <v>0</v>
      </c>
      <c r="E145" s="70">
        <f t="shared" si="76"/>
        <v>0</v>
      </c>
      <c r="F145" s="325">
        <v>0</v>
      </c>
      <c r="G145" s="70">
        <f t="shared" si="56"/>
        <v>0</v>
      </c>
      <c r="H145" s="61">
        <f t="shared" si="75"/>
        <v>0</v>
      </c>
      <c r="I145" s="62">
        <f t="shared" si="59"/>
        <v>0</v>
      </c>
      <c r="J145" s="63">
        <v>0</v>
      </c>
      <c r="K145" s="102">
        <f>I145</f>
        <v>0</v>
      </c>
      <c r="L145" s="103">
        <f>J145+K145</f>
        <v>0</v>
      </c>
      <c r="M145" s="65">
        <f t="shared" si="60"/>
        <v>0</v>
      </c>
      <c r="N145" s="65">
        <f>$K145*M$9</f>
        <v>0</v>
      </c>
      <c r="O145" s="66">
        <f>M145+N145</f>
        <v>0</v>
      </c>
      <c r="P145" s="65">
        <f t="shared" si="63"/>
        <v>0</v>
      </c>
      <c r="Q145" s="63">
        <f>$K145*P$9</f>
        <v>0</v>
      </c>
      <c r="R145" s="67">
        <f>P145+Q145</f>
        <v>0</v>
      </c>
      <c r="S145" s="65">
        <f t="shared" si="66"/>
        <v>0</v>
      </c>
      <c r="T145" s="63">
        <f>$K145*S$9</f>
        <v>0</v>
      </c>
      <c r="U145" s="67">
        <f>S145+T145</f>
        <v>0</v>
      </c>
      <c r="V145" s="65">
        <f t="shared" si="69"/>
        <v>0</v>
      </c>
      <c r="W145" s="63">
        <f>$K145*V$9</f>
        <v>0</v>
      </c>
      <c r="X145" s="66">
        <f>V145+W145</f>
        <v>0</v>
      </c>
      <c r="Y145" s="65">
        <f t="shared" si="72"/>
        <v>0</v>
      </c>
      <c r="Z145" s="63">
        <f>$K145*Y$9</f>
        <v>0</v>
      </c>
      <c r="AA145" s="66">
        <f>Y145+Z145</f>
        <v>0</v>
      </c>
      <c r="AB145" s="18"/>
      <c r="AC145" s="18"/>
      <c r="AD145" s="18"/>
      <c r="AE145" s="18"/>
      <c r="AF145" s="18"/>
      <c r="AG145" s="19"/>
      <c r="AH145" s="18"/>
      <c r="AI145" s="18"/>
    </row>
    <row r="146" spans="1:37" ht="13.5" customHeight="1" thickBot="1">
      <c r="A146" s="116"/>
      <c r="B146" s="76"/>
      <c r="C146" s="77"/>
      <c r="D146" s="243"/>
      <c r="E146" s="80"/>
      <c r="F146" s="79"/>
      <c r="G146" s="80"/>
      <c r="H146" s="81"/>
      <c r="I146" s="93"/>
      <c r="J146" s="94"/>
      <c r="K146" s="95"/>
      <c r="L146" s="95"/>
      <c r="M146" s="83"/>
      <c r="N146" s="83"/>
      <c r="O146" s="83"/>
      <c r="P146" s="83"/>
      <c r="Q146" s="83"/>
      <c r="R146" s="83"/>
      <c r="S146" s="83"/>
      <c r="T146" s="83"/>
      <c r="U146" s="84"/>
      <c r="V146" s="85"/>
      <c r="W146" s="83"/>
      <c r="X146" s="86"/>
      <c r="Y146" s="85"/>
      <c r="Z146" s="83"/>
      <c r="AA146" s="86"/>
      <c r="AB146" s="18"/>
      <c r="AC146" s="20"/>
    </row>
    <row r="147" spans="1:37" ht="14.2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14"/>
      <c r="AC147" s="14"/>
    </row>
    <row r="148" spans="1:37" ht="14.25" customHeight="1">
      <c r="B148" s="43" t="s">
        <v>40</v>
      </c>
      <c r="C148" s="43"/>
      <c r="F148" s="441">
        <f>'BENEFÍCIOS-SEM JRS E SEM CORREÇ'!F148</f>
        <v>44409</v>
      </c>
      <c r="G148" s="441"/>
      <c r="H148" s="441"/>
      <c r="I148" s="433">
        <f>SUM(H134:H147)</f>
        <v>7913.4777700000004</v>
      </c>
      <c r="J148" s="433"/>
      <c r="K148" s="32"/>
      <c r="L148" s="32"/>
      <c r="M148" s="32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37">
      <c r="B149" s="24"/>
      <c r="C149" s="32" t="s">
        <v>163</v>
      </c>
      <c r="E149" s="213"/>
      <c r="F149" s="213"/>
      <c r="G149" s="25"/>
      <c r="I149" s="213">
        <v>66000</v>
      </c>
      <c r="J149" s="24"/>
      <c r="K149" s="24"/>
      <c r="L149" s="24"/>
      <c r="M149" s="24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37">
      <c r="B150" s="24"/>
      <c r="C150" s="32"/>
      <c r="E150" s="213"/>
      <c r="F150" s="213"/>
      <c r="G150" s="25"/>
      <c r="H150" s="192"/>
      <c r="I150" s="192"/>
      <c r="J150" s="24"/>
      <c r="K150" s="24"/>
      <c r="L150" s="24"/>
      <c r="M150" s="24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37">
      <c r="B151" s="28" t="s">
        <v>167</v>
      </c>
      <c r="C151"/>
      <c r="L151" s="33"/>
      <c r="M151" s="7"/>
      <c r="N151" s="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3.5">
      <c r="B152" s="29"/>
      <c r="D152" s="8"/>
      <c r="E152" s="8"/>
      <c r="F152" s="8"/>
      <c r="G152" s="8"/>
      <c r="H152" s="17"/>
      <c r="I152" s="8"/>
      <c r="J152" s="8"/>
      <c r="K152" s="8"/>
      <c r="L152" s="9"/>
      <c r="M152" s="9"/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C152" s="8"/>
      <c r="AD152" s="9"/>
      <c r="AE152" s="9"/>
      <c r="AF152" s="9"/>
      <c r="AG152" s="11"/>
      <c r="AH152" s="12"/>
      <c r="AI152" s="10"/>
      <c r="AJ152" s="12"/>
      <c r="AK152" s="13"/>
    </row>
    <row r="153" spans="1:37" ht="13.5">
      <c r="B153" s="8"/>
      <c r="C153" s="8"/>
      <c r="D153" s="8"/>
      <c r="E153" s="8"/>
      <c r="F153" s="8"/>
      <c r="G153" s="8"/>
      <c r="H153" s="17"/>
      <c r="I153" s="8"/>
      <c r="J153" s="8"/>
      <c r="K153" s="8"/>
      <c r="L153" s="9"/>
      <c r="M153" s="9"/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8"/>
      <c r="AD153" s="9"/>
      <c r="AE153" s="9"/>
      <c r="AF153" s="9"/>
      <c r="AG153" s="11"/>
      <c r="AH153" s="12"/>
      <c r="AI153" s="10"/>
      <c r="AJ153" s="12"/>
      <c r="AK153" s="13"/>
    </row>
  </sheetData>
  <mergeCells count="21">
    <mergeCell ref="W7:X7"/>
    <mergeCell ref="F148:H148"/>
    <mergeCell ref="Y9:AA9"/>
    <mergeCell ref="F131:G131"/>
    <mergeCell ref="H131:I131"/>
    <mergeCell ref="S9:U9"/>
    <mergeCell ref="V9:X9"/>
    <mergeCell ref="I9:I10"/>
    <mergeCell ref="J9:L9"/>
    <mergeCell ref="M9:O9"/>
    <mergeCell ref="P9:R9"/>
    <mergeCell ref="I148:J148"/>
    <mergeCell ref="I8:J8"/>
    <mergeCell ref="F9:F10"/>
    <mergeCell ref="G9:G10"/>
    <mergeCell ref="H9:H10"/>
    <mergeCell ref="A9:A10"/>
    <mergeCell ref="B9:B10"/>
    <mergeCell ref="C9:C10"/>
    <mergeCell ref="D9:D10"/>
    <mergeCell ref="E9:E10"/>
  </mergeCells>
  <conditionalFormatting sqref="H147:X147 G11:H86 F11:F13 E11:E86 F131:F133">
    <cfRule type="cellIs" dxfId="2343" priority="314" stopIfTrue="1" operator="notEqual">
      <formula>""</formula>
    </cfRule>
  </conditionalFormatting>
  <conditionalFormatting sqref="D11:D130">
    <cfRule type="cellIs" dxfId="2342" priority="312" stopIfTrue="1" operator="equal">
      <formula>"Total"</formula>
    </cfRule>
  </conditionalFormatting>
  <conditionalFormatting sqref="G87:H89">
    <cfRule type="cellIs" dxfId="2341" priority="311" stopIfTrue="1" operator="notEqual">
      <formula>""</formula>
    </cfRule>
  </conditionalFormatting>
  <conditionalFormatting sqref="G87:H89">
    <cfRule type="cellIs" dxfId="2340" priority="310" stopIfTrue="1" operator="notEqual">
      <formula>""</formula>
    </cfRule>
  </conditionalFormatting>
  <conditionalFormatting sqref="E134">
    <cfRule type="cellIs" dxfId="2339" priority="301" stopIfTrue="1" operator="notEqual">
      <formula>""</formula>
    </cfRule>
  </conditionalFormatting>
  <conditionalFormatting sqref="G90:H90">
    <cfRule type="cellIs" dxfId="2338" priority="309" stopIfTrue="1" operator="notEqual">
      <formula>""</formula>
    </cfRule>
  </conditionalFormatting>
  <conditionalFormatting sqref="G90:H90">
    <cfRule type="cellIs" dxfId="2337" priority="308" stopIfTrue="1" operator="notEqual">
      <formula>""</formula>
    </cfRule>
  </conditionalFormatting>
  <conditionalFormatting sqref="G91:H106">
    <cfRule type="cellIs" dxfId="2336" priority="306" stopIfTrue="1" operator="notEqual">
      <formula>""</formula>
    </cfRule>
  </conditionalFormatting>
  <conditionalFormatting sqref="G94:H106">
    <cfRule type="cellIs" dxfId="2335" priority="305" stopIfTrue="1" operator="notEqual">
      <formula>""</formula>
    </cfRule>
  </conditionalFormatting>
  <conditionalFormatting sqref="G94:H106">
    <cfRule type="cellIs" dxfId="2334" priority="304" stopIfTrue="1" operator="notEqual">
      <formula>""</formula>
    </cfRule>
  </conditionalFormatting>
  <conditionalFormatting sqref="G91:H106">
    <cfRule type="cellIs" dxfId="2333" priority="307" stopIfTrue="1" operator="notEqual">
      <formula>""</formula>
    </cfRule>
  </conditionalFormatting>
  <conditionalFormatting sqref="E134">
    <cfRule type="cellIs" dxfId="2332" priority="299" stopIfTrue="1" operator="notEqual">
      <formula>""</formula>
    </cfRule>
  </conditionalFormatting>
  <conditionalFormatting sqref="E134">
    <cfRule type="cellIs" dxfId="2331" priority="300" stopIfTrue="1" operator="notEqual">
      <formula>""</formula>
    </cfRule>
  </conditionalFormatting>
  <conditionalFormatting sqref="F148">
    <cfRule type="cellIs" dxfId="2330" priority="303" stopIfTrue="1" operator="notEqual">
      <formula>""</formula>
    </cfRule>
  </conditionalFormatting>
  <conditionalFormatting sqref="F148 E146:H146">
    <cfRule type="cellIs" dxfId="2329" priority="302" stopIfTrue="1" operator="notEqual">
      <formula>""</formula>
    </cfRule>
  </conditionalFormatting>
  <conditionalFormatting sqref="E90">
    <cfRule type="cellIs" dxfId="2328" priority="293" stopIfTrue="1" operator="notEqual">
      <formula>""</formula>
    </cfRule>
  </conditionalFormatting>
  <conditionalFormatting sqref="E90">
    <cfRule type="cellIs" dxfId="2327" priority="294" stopIfTrue="1" operator="notEqual">
      <formula>""</formula>
    </cfRule>
  </conditionalFormatting>
  <conditionalFormatting sqref="E90">
    <cfRule type="cellIs" dxfId="2326" priority="295" stopIfTrue="1" operator="notEqual">
      <formula>""</formula>
    </cfRule>
  </conditionalFormatting>
  <conditionalFormatting sqref="E87:E89">
    <cfRule type="cellIs" dxfId="2325" priority="296" stopIfTrue="1" operator="notEqual">
      <formula>""</formula>
    </cfRule>
  </conditionalFormatting>
  <conditionalFormatting sqref="E91:E106">
    <cfRule type="cellIs" dxfId="2324" priority="292" stopIfTrue="1" operator="notEqual">
      <formula>""</formula>
    </cfRule>
  </conditionalFormatting>
  <conditionalFormatting sqref="E87:E89">
    <cfRule type="cellIs" dxfId="2323" priority="298" stopIfTrue="1" operator="notEqual">
      <formula>""</formula>
    </cfRule>
  </conditionalFormatting>
  <conditionalFormatting sqref="E91:E106">
    <cfRule type="cellIs" dxfId="2322" priority="290" stopIfTrue="1" operator="notEqual">
      <formula>""</formula>
    </cfRule>
  </conditionalFormatting>
  <conditionalFormatting sqref="E94:E106">
    <cfRule type="cellIs" dxfId="2321" priority="288" stopIfTrue="1" operator="notEqual">
      <formula>""</formula>
    </cfRule>
  </conditionalFormatting>
  <conditionalFormatting sqref="E87:E89">
    <cfRule type="cellIs" dxfId="2320" priority="297" stopIfTrue="1" operator="notEqual">
      <formula>""</formula>
    </cfRule>
  </conditionalFormatting>
  <conditionalFormatting sqref="E91:E106">
    <cfRule type="cellIs" dxfId="2319" priority="291" stopIfTrue="1" operator="notEqual">
      <formula>""</formula>
    </cfRule>
  </conditionalFormatting>
  <conditionalFormatting sqref="E94:E106">
    <cfRule type="cellIs" dxfId="2318" priority="289" stopIfTrue="1" operator="notEqual">
      <formula>""</formula>
    </cfRule>
  </conditionalFormatting>
  <conditionalFormatting sqref="E94:E106">
    <cfRule type="cellIs" dxfId="2317" priority="287" stopIfTrue="1" operator="notEqual">
      <formula>""</formula>
    </cfRule>
  </conditionalFormatting>
  <conditionalFormatting sqref="E107:E108">
    <cfRule type="cellIs" dxfId="2316" priority="282" stopIfTrue="1" operator="notEqual">
      <formula>""</formula>
    </cfRule>
  </conditionalFormatting>
  <conditionalFormatting sqref="F107:F108">
    <cfRule type="cellIs" dxfId="2315" priority="281" stopIfTrue="1" operator="notEqual">
      <formula>""</formula>
    </cfRule>
  </conditionalFormatting>
  <conditionalFormatting sqref="F14:F106">
    <cfRule type="cellIs" dxfId="2314" priority="286" stopIfTrue="1" operator="notEqual">
      <formula>""</formula>
    </cfRule>
  </conditionalFormatting>
  <conditionalFormatting sqref="F107:F108">
    <cfRule type="cellIs" dxfId="2313" priority="285" stopIfTrue="1" operator="notEqual">
      <formula>""</formula>
    </cfRule>
  </conditionalFormatting>
  <conditionalFormatting sqref="F108">
    <cfRule type="cellIs" dxfId="2312" priority="276" stopIfTrue="1" operator="notEqual">
      <formula>""</formula>
    </cfRule>
  </conditionalFormatting>
  <conditionalFormatting sqref="E107:E108 G107:H108">
    <cfRule type="cellIs" dxfId="2311" priority="284" stopIfTrue="1" operator="notEqual">
      <formula>""</formula>
    </cfRule>
  </conditionalFormatting>
  <conditionalFormatting sqref="E108 G108:H108">
    <cfRule type="cellIs" dxfId="2310" priority="279" stopIfTrue="1" operator="notEqual">
      <formula>""</formula>
    </cfRule>
  </conditionalFormatting>
  <conditionalFormatting sqref="E109:E110 G109:H110">
    <cfRule type="cellIs" dxfId="2309" priority="273" stopIfTrue="1" operator="notEqual">
      <formula>""</formula>
    </cfRule>
  </conditionalFormatting>
  <conditionalFormatting sqref="F108">
    <cfRule type="cellIs" dxfId="2308" priority="277" stopIfTrue="1" operator="notEqual">
      <formula>""</formula>
    </cfRule>
  </conditionalFormatting>
  <conditionalFormatting sqref="F108">
    <cfRule type="cellIs" dxfId="2307" priority="275" stopIfTrue="1" operator="notEqual">
      <formula>""</formula>
    </cfRule>
  </conditionalFormatting>
  <conditionalFormatting sqref="E107:E108 G107:H108">
    <cfRule type="cellIs" dxfId="2306" priority="283" stopIfTrue="1" operator="notEqual">
      <formula>""</formula>
    </cfRule>
  </conditionalFormatting>
  <conditionalFormatting sqref="E108 G108:H108">
    <cfRule type="cellIs" dxfId="2305" priority="280" stopIfTrue="1" operator="notEqual">
      <formula>""</formula>
    </cfRule>
  </conditionalFormatting>
  <conditionalFormatting sqref="E108">
    <cfRule type="cellIs" dxfId="2304" priority="278" stopIfTrue="1" operator="notEqual">
      <formula>""</formula>
    </cfRule>
  </conditionalFormatting>
  <conditionalFormatting sqref="F109:F110">
    <cfRule type="cellIs" dxfId="2303" priority="274" stopIfTrue="1" operator="notEqual">
      <formula>""</formula>
    </cfRule>
  </conditionalFormatting>
  <conditionalFormatting sqref="F110">
    <cfRule type="cellIs" dxfId="2302" priority="265" stopIfTrue="1" operator="notEqual">
      <formula>""</formula>
    </cfRule>
  </conditionalFormatting>
  <conditionalFormatting sqref="E110 G110:H110">
    <cfRule type="cellIs" dxfId="2301" priority="268" stopIfTrue="1" operator="notEqual">
      <formula>""</formula>
    </cfRule>
  </conditionalFormatting>
  <conditionalFormatting sqref="E111:E112 G111:H112">
    <cfRule type="cellIs" dxfId="2300" priority="262" stopIfTrue="1" operator="notEqual">
      <formula>""</formula>
    </cfRule>
  </conditionalFormatting>
  <conditionalFormatting sqref="F110">
    <cfRule type="cellIs" dxfId="2299" priority="266" stopIfTrue="1" operator="notEqual">
      <formula>""</formula>
    </cfRule>
  </conditionalFormatting>
  <conditionalFormatting sqref="E109:E110">
    <cfRule type="cellIs" dxfId="2298" priority="271" stopIfTrue="1" operator="notEqual">
      <formula>""</formula>
    </cfRule>
  </conditionalFormatting>
  <conditionalFormatting sqref="F110">
    <cfRule type="cellIs" dxfId="2297" priority="264" stopIfTrue="1" operator="notEqual">
      <formula>""</formula>
    </cfRule>
  </conditionalFormatting>
  <conditionalFormatting sqref="E109:E110 G109:H110">
    <cfRule type="cellIs" dxfId="2296" priority="272" stopIfTrue="1" operator="notEqual">
      <formula>""</formula>
    </cfRule>
  </conditionalFormatting>
  <conditionalFormatting sqref="F109:F110">
    <cfRule type="cellIs" dxfId="2295" priority="270" stopIfTrue="1" operator="notEqual">
      <formula>""</formula>
    </cfRule>
  </conditionalFormatting>
  <conditionalFormatting sqref="E110 G110:H110">
    <cfRule type="cellIs" dxfId="2294" priority="269" stopIfTrue="1" operator="notEqual">
      <formula>""</formula>
    </cfRule>
  </conditionalFormatting>
  <conditionalFormatting sqref="E110">
    <cfRule type="cellIs" dxfId="2293" priority="267" stopIfTrue="1" operator="notEqual">
      <formula>""</formula>
    </cfRule>
  </conditionalFormatting>
  <conditionalFormatting sqref="F111:F112">
    <cfRule type="cellIs" dxfId="2292" priority="263" stopIfTrue="1" operator="notEqual">
      <formula>""</formula>
    </cfRule>
  </conditionalFormatting>
  <conditionalFormatting sqref="F112">
    <cfRule type="cellIs" dxfId="2291" priority="254" stopIfTrue="1" operator="notEqual">
      <formula>""</formula>
    </cfRule>
  </conditionalFormatting>
  <conditionalFormatting sqref="E112 G112:H112">
    <cfRule type="cellIs" dxfId="2290" priority="257" stopIfTrue="1" operator="notEqual">
      <formula>""</formula>
    </cfRule>
  </conditionalFormatting>
  <conditionalFormatting sqref="E113:E114 G113:H114">
    <cfRule type="cellIs" dxfId="2289" priority="251" stopIfTrue="1" operator="notEqual">
      <formula>""</formula>
    </cfRule>
  </conditionalFormatting>
  <conditionalFormatting sqref="F112">
    <cfRule type="cellIs" dxfId="2288" priority="255" stopIfTrue="1" operator="notEqual">
      <formula>""</formula>
    </cfRule>
  </conditionalFormatting>
  <conditionalFormatting sqref="E111:E112">
    <cfRule type="cellIs" dxfId="2287" priority="260" stopIfTrue="1" operator="notEqual">
      <formula>""</formula>
    </cfRule>
  </conditionalFormatting>
  <conditionalFormatting sqref="F112">
    <cfRule type="cellIs" dxfId="2286" priority="253" stopIfTrue="1" operator="notEqual">
      <formula>""</formula>
    </cfRule>
  </conditionalFormatting>
  <conditionalFormatting sqref="E111:E112 G111:H112">
    <cfRule type="cellIs" dxfId="2285" priority="261" stopIfTrue="1" operator="notEqual">
      <formula>""</formula>
    </cfRule>
  </conditionalFormatting>
  <conditionalFormatting sqref="F111:F112">
    <cfRule type="cellIs" dxfId="2284" priority="259" stopIfTrue="1" operator="notEqual">
      <formula>""</formula>
    </cfRule>
  </conditionalFormatting>
  <conditionalFormatting sqref="E112 G112:H112">
    <cfRule type="cellIs" dxfId="2283" priority="258" stopIfTrue="1" operator="notEqual">
      <formula>""</formula>
    </cfRule>
  </conditionalFormatting>
  <conditionalFormatting sqref="E112">
    <cfRule type="cellIs" dxfId="2282" priority="256" stopIfTrue="1" operator="notEqual">
      <formula>""</formula>
    </cfRule>
  </conditionalFormatting>
  <conditionalFormatting sqref="F113:F114">
    <cfRule type="cellIs" dxfId="2281" priority="252" stopIfTrue="1" operator="notEqual">
      <formula>""</formula>
    </cfRule>
  </conditionalFormatting>
  <conditionalFormatting sqref="F114">
    <cfRule type="cellIs" dxfId="2280" priority="243" stopIfTrue="1" operator="notEqual">
      <formula>""</formula>
    </cfRule>
  </conditionalFormatting>
  <conditionalFormatting sqref="E114 G114:H114">
    <cfRule type="cellIs" dxfId="2279" priority="246" stopIfTrue="1" operator="notEqual">
      <formula>""</formula>
    </cfRule>
  </conditionalFormatting>
  <conditionalFormatting sqref="E115:E116 G115:H116">
    <cfRule type="cellIs" dxfId="2278" priority="240" stopIfTrue="1" operator="notEqual">
      <formula>""</formula>
    </cfRule>
  </conditionalFormatting>
  <conditionalFormatting sqref="F114">
    <cfRule type="cellIs" dxfId="2277" priority="244" stopIfTrue="1" operator="notEqual">
      <formula>""</formula>
    </cfRule>
  </conditionalFormatting>
  <conditionalFormatting sqref="E113:E114">
    <cfRule type="cellIs" dxfId="2276" priority="249" stopIfTrue="1" operator="notEqual">
      <formula>""</formula>
    </cfRule>
  </conditionalFormatting>
  <conditionalFormatting sqref="F114">
    <cfRule type="cellIs" dxfId="2275" priority="242" stopIfTrue="1" operator="notEqual">
      <formula>""</formula>
    </cfRule>
  </conditionalFormatting>
  <conditionalFormatting sqref="E113:E114 G113:H114">
    <cfRule type="cellIs" dxfId="2274" priority="250" stopIfTrue="1" operator="notEqual">
      <formula>""</formula>
    </cfRule>
  </conditionalFormatting>
  <conditionalFormatting sqref="F113:F114">
    <cfRule type="cellIs" dxfId="2273" priority="248" stopIfTrue="1" operator="notEqual">
      <formula>""</formula>
    </cfRule>
  </conditionalFormatting>
  <conditionalFormatting sqref="E114 G114:H114">
    <cfRule type="cellIs" dxfId="2272" priority="247" stopIfTrue="1" operator="notEqual">
      <formula>""</formula>
    </cfRule>
  </conditionalFormatting>
  <conditionalFormatting sqref="E114">
    <cfRule type="cellIs" dxfId="2271" priority="245" stopIfTrue="1" operator="notEqual">
      <formula>""</formula>
    </cfRule>
  </conditionalFormatting>
  <conditionalFormatting sqref="F115:F116">
    <cfRule type="cellIs" dxfId="2270" priority="241" stopIfTrue="1" operator="notEqual">
      <formula>""</formula>
    </cfRule>
  </conditionalFormatting>
  <conditionalFormatting sqref="F116">
    <cfRule type="cellIs" dxfId="2269" priority="232" stopIfTrue="1" operator="notEqual">
      <formula>""</formula>
    </cfRule>
  </conditionalFormatting>
  <conditionalFormatting sqref="E116 G116:H116">
    <cfRule type="cellIs" dxfId="2268" priority="235" stopIfTrue="1" operator="notEqual">
      <formula>""</formula>
    </cfRule>
  </conditionalFormatting>
  <conditionalFormatting sqref="E117:E118 G117:H118">
    <cfRule type="cellIs" dxfId="2267" priority="229" stopIfTrue="1" operator="notEqual">
      <formula>""</formula>
    </cfRule>
  </conditionalFormatting>
  <conditionalFormatting sqref="F116">
    <cfRule type="cellIs" dxfId="2266" priority="233" stopIfTrue="1" operator="notEqual">
      <formula>""</formula>
    </cfRule>
  </conditionalFormatting>
  <conditionalFormatting sqref="E115:E116">
    <cfRule type="cellIs" dxfId="2265" priority="238" stopIfTrue="1" operator="notEqual">
      <formula>""</formula>
    </cfRule>
  </conditionalFormatting>
  <conditionalFormatting sqref="F116">
    <cfRule type="cellIs" dxfId="2264" priority="231" stopIfTrue="1" operator="notEqual">
      <formula>""</formula>
    </cfRule>
  </conditionalFormatting>
  <conditionalFormatting sqref="E115:E116 G115:H116">
    <cfRule type="cellIs" dxfId="2263" priority="239" stopIfTrue="1" operator="notEqual">
      <formula>""</formula>
    </cfRule>
  </conditionalFormatting>
  <conditionalFormatting sqref="F115:F116">
    <cfRule type="cellIs" dxfId="2262" priority="237" stopIfTrue="1" operator="notEqual">
      <formula>""</formula>
    </cfRule>
  </conditionalFormatting>
  <conditionalFormatting sqref="E116 G116:H116">
    <cfRule type="cellIs" dxfId="2261" priority="236" stopIfTrue="1" operator="notEqual">
      <formula>""</formula>
    </cfRule>
  </conditionalFormatting>
  <conditionalFormatting sqref="E116">
    <cfRule type="cellIs" dxfId="2260" priority="234" stopIfTrue="1" operator="notEqual">
      <formula>""</formula>
    </cfRule>
  </conditionalFormatting>
  <conditionalFormatting sqref="F117:F118">
    <cfRule type="cellIs" dxfId="2259" priority="230" stopIfTrue="1" operator="notEqual">
      <formula>""</formula>
    </cfRule>
  </conditionalFormatting>
  <conditionalFormatting sqref="F118">
    <cfRule type="cellIs" dxfId="2258" priority="221" stopIfTrue="1" operator="notEqual">
      <formula>""</formula>
    </cfRule>
  </conditionalFormatting>
  <conditionalFormatting sqref="E118 G118:H118">
    <cfRule type="cellIs" dxfId="2257" priority="224" stopIfTrue="1" operator="notEqual">
      <formula>""</formula>
    </cfRule>
  </conditionalFormatting>
  <conditionalFormatting sqref="F118">
    <cfRule type="cellIs" dxfId="2256" priority="222" stopIfTrue="1" operator="notEqual">
      <formula>""</formula>
    </cfRule>
  </conditionalFormatting>
  <conditionalFormatting sqref="E117:E118">
    <cfRule type="cellIs" dxfId="2255" priority="227" stopIfTrue="1" operator="notEqual">
      <formula>""</formula>
    </cfRule>
  </conditionalFormatting>
  <conditionalFormatting sqref="F118">
    <cfRule type="cellIs" dxfId="2254" priority="220" stopIfTrue="1" operator="notEqual">
      <formula>""</formula>
    </cfRule>
  </conditionalFormatting>
  <conditionalFormatting sqref="E117:E118 G117:H118">
    <cfRule type="cellIs" dxfId="2253" priority="228" stopIfTrue="1" operator="notEqual">
      <formula>""</formula>
    </cfRule>
  </conditionalFormatting>
  <conditionalFormatting sqref="F117:F118">
    <cfRule type="cellIs" dxfId="2252" priority="226" stopIfTrue="1" operator="notEqual">
      <formula>""</formula>
    </cfRule>
  </conditionalFormatting>
  <conditionalFormatting sqref="E118 G118:H118">
    <cfRule type="cellIs" dxfId="2251" priority="225" stopIfTrue="1" operator="notEqual">
      <formula>""</formula>
    </cfRule>
  </conditionalFormatting>
  <conditionalFormatting sqref="E118">
    <cfRule type="cellIs" dxfId="2250" priority="223" stopIfTrue="1" operator="notEqual">
      <formula>""</formula>
    </cfRule>
  </conditionalFormatting>
  <conditionalFormatting sqref="Y147:AA147">
    <cfRule type="cellIs" dxfId="2249" priority="219" stopIfTrue="1" operator="notEqual">
      <formula>""</formula>
    </cfRule>
  </conditionalFormatting>
  <conditionalFormatting sqref="C134:C145">
    <cfRule type="cellIs" dxfId="2248" priority="218" stopIfTrue="1" operator="notEqual">
      <formula>""</formula>
    </cfRule>
  </conditionalFormatting>
  <conditionalFormatting sqref="C134:C146">
    <cfRule type="cellIs" dxfId="2247" priority="217" stopIfTrue="1" operator="notEqual">
      <formula>""</formula>
    </cfRule>
  </conditionalFormatting>
  <conditionalFormatting sqref="D146">
    <cfRule type="cellIs" dxfId="2246" priority="216" stopIfTrue="1" operator="equal">
      <formula>"Total"</formula>
    </cfRule>
  </conditionalFormatting>
  <conditionalFormatting sqref="B146">
    <cfRule type="cellIs" dxfId="2245" priority="215" stopIfTrue="1" operator="notEqual">
      <formula>""</formula>
    </cfRule>
  </conditionalFormatting>
  <conditionalFormatting sqref="C83">
    <cfRule type="cellIs" dxfId="2244" priority="78" stopIfTrue="1" operator="notEqual">
      <formula>""</formula>
    </cfRule>
  </conditionalFormatting>
  <conditionalFormatting sqref="D9">
    <cfRule type="cellIs" dxfId="2243" priority="214" stopIfTrue="1" operator="equal">
      <formula>"Total"</formula>
    </cfRule>
  </conditionalFormatting>
  <conditionalFormatting sqref="D9">
    <cfRule type="cellIs" dxfId="2242" priority="213" stopIfTrue="1" operator="equal">
      <formula>"Total"</formula>
    </cfRule>
  </conditionalFormatting>
  <conditionalFormatting sqref="G140:G145">
    <cfRule type="cellIs" dxfId="2241" priority="204" stopIfTrue="1" operator="notEqual">
      <formula>""</formula>
    </cfRule>
  </conditionalFormatting>
  <conditionalFormatting sqref="G139:H139 H140:H145">
    <cfRule type="cellIs" dxfId="2240" priority="205" stopIfTrue="1" operator="notEqual">
      <formula>""</formula>
    </cfRule>
  </conditionalFormatting>
  <conditionalFormatting sqref="G135:H135">
    <cfRule type="cellIs" dxfId="2239" priority="209" stopIfTrue="1" operator="notEqual">
      <formula>""</formula>
    </cfRule>
  </conditionalFormatting>
  <conditionalFormatting sqref="G134:H134">
    <cfRule type="cellIs" dxfId="2238" priority="211" stopIfTrue="1" operator="notEqual">
      <formula>""</formula>
    </cfRule>
  </conditionalFormatting>
  <conditionalFormatting sqref="G134:H134">
    <cfRule type="cellIs" dxfId="2237" priority="212" stopIfTrue="1" operator="notEqual">
      <formula>""</formula>
    </cfRule>
  </conditionalFormatting>
  <conditionalFormatting sqref="G135:H135">
    <cfRule type="cellIs" dxfId="2236" priority="210" stopIfTrue="1" operator="notEqual">
      <formula>""</formula>
    </cfRule>
  </conditionalFormatting>
  <conditionalFormatting sqref="G136:H138">
    <cfRule type="cellIs" dxfId="2235" priority="207" stopIfTrue="1" operator="notEqual">
      <formula>""</formula>
    </cfRule>
  </conditionalFormatting>
  <conditionalFormatting sqref="G136:H138">
    <cfRule type="cellIs" dxfId="2234" priority="208" stopIfTrue="1" operator="notEqual">
      <formula>""</formula>
    </cfRule>
  </conditionalFormatting>
  <conditionalFormatting sqref="G140:G145">
    <cfRule type="cellIs" dxfId="2233" priority="203" stopIfTrue="1" operator="notEqual">
      <formula>""</formula>
    </cfRule>
  </conditionalFormatting>
  <conditionalFormatting sqref="G139:H139 H140:H145">
    <cfRule type="cellIs" dxfId="2232" priority="206" stopIfTrue="1" operator="notEqual">
      <formula>""</formula>
    </cfRule>
  </conditionalFormatting>
  <conditionalFormatting sqref="F134">
    <cfRule type="cellIs" dxfId="2231" priority="202" stopIfTrue="1" operator="notEqual">
      <formula>""</formula>
    </cfRule>
  </conditionalFormatting>
  <conditionalFormatting sqref="F135:F145">
    <cfRule type="cellIs" dxfId="2230" priority="201" stopIfTrue="1" operator="notEqual">
      <formula>""</formula>
    </cfRule>
  </conditionalFormatting>
  <conditionalFormatting sqref="F135:F145">
    <cfRule type="cellIs" dxfId="2229" priority="200" stopIfTrue="1" operator="notEqual">
      <formula>""</formula>
    </cfRule>
  </conditionalFormatting>
  <conditionalFormatting sqref="D134">
    <cfRule type="cellIs" dxfId="2228" priority="197" stopIfTrue="1" operator="notEqual">
      <formula>""</formula>
    </cfRule>
  </conditionalFormatting>
  <conditionalFormatting sqref="D134">
    <cfRule type="cellIs" dxfId="2227" priority="199" stopIfTrue="1" operator="notEqual">
      <formula>""</formula>
    </cfRule>
  </conditionalFormatting>
  <conditionalFormatting sqref="D134">
    <cfRule type="cellIs" dxfId="2226" priority="198" stopIfTrue="1" operator="notEqual">
      <formula>""</formula>
    </cfRule>
  </conditionalFormatting>
  <conditionalFormatting sqref="E135">
    <cfRule type="cellIs" dxfId="2225" priority="196" stopIfTrue="1" operator="notEqual">
      <formula>""</formula>
    </cfRule>
  </conditionalFormatting>
  <conditionalFormatting sqref="E135">
    <cfRule type="cellIs" dxfId="2224" priority="194" stopIfTrue="1" operator="notEqual">
      <formula>""</formula>
    </cfRule>
  </conditionalFormatting>
  <conditionalFormatting sqref="E135">
    <cfRule type="cellIs" dxfId="2223" priority="195" stopIfTrue="1" operator="notEqual">
      <formula>""</formula>
    </cfRule>
  </conditionalFormatting>
  <conditionalFormatting sqref="E136:E137">
    <cfRule type="cellIs" dxfId="2222" priority="193" stopIfTrue="1" operator="notEqual">
      <formula>""</formula>
    </cfRule>
  </conditionalFormatting>
  <conditionalFormatting sqref="E136:E137">
    <cfRule type="cellIs" dxfId="2221" priority="191" stopIfTrue="1" operator="notEqual">
      <formula>""</formula>
    </cfRule>
  </conditionalFormatting>
  <conditionalFormatting sqref="E136:E137">
    <cfRule type="cellIs" dxfId="2220" priority="192" stopIfTrue="1" operator="notEqual">
      <formula>""</formula>
    </cfRule>
  </conditionalFormatting>
  <conditionalFormatting sqref="E138">
    <cfRule type="cellIs" dxfId="2219" priority="190" stopIfTrue="1" operator="notEqual">
      <formula>""</formula>
    </cfRule>
  </conditionalFormatting>
  <conditionalFormatting sqref="E138">
    <cfRule type="cellIs" dxfId="2218" priority="188" stopIfTrue="1" operator="notEqual">
      <formula>""</formula>
    </cfRule>
  </conditionalFormatting>
  <conditionalFormatting sqref="E138">
    <cfRule type="cellIs" dxfId="2217" priority="189" stopIfTrue="1" operator="notEqual">
      <formula>""</formula>
    </cfRule>
  </conditionalFormatting>
  <conditionalFormatting sqref="E139:E145">
    <cfRule type="cellIs" dxfId="2216" priority="187" stopIfTrue="1" operator="notEqual">
      <formula>""</formula>
    </cfRule>
  </conditionalFormatting>
  <conditionalFormatting sqref="E139:E145">
    <cfRule type="cellIs" dxfId="2215" priority="185" stopIfTrue="1" operator="notEqual">
      <formula>""</formula>
    </cfRule>
  </conditionalFormatting>
  <conditionalFormatting sqref="E139:E145">
    <cfRule type="cellIs" dxfId="2214" priority="186" stopIfTrue="1" operator="notEqual">
      <formula>""</formula>
    </cfRule>
  </conditionalFormatting>
  <conditionalFormatting sqref="C107:C117">
    <cfRule type="cellIs" dxfId="2213" priority="25" stopIfTrue="1" operator="notEqual">
      <formula>""</formula>
    </cfRule>
  </conditionalFormatting>
  <conditionalFormatting sqref="C108:C117">
    <cfRule type="cellIs" dxfId="2212" priority="23" stopIfTrue="1" operator="notEqual">
      <formula>""</formula>
    </cfRule>
  </conditionalFormatting>
  <conditionalFormatting sqref="C106 C11:C94">
    <cfRule type="cellIs" dxfId="2211" priority="184" stopIfTrue="1" operator="notEqual">
      <formula>""</formula>
    </cfRule>
  </conditionalFormatting>
  <conditionalFormatting sqref="C22">
    <cfRule type="cellIs" dxfId="2210" priority="183" stopIfTrue="1" operator="notEqual">
      <formula>""</formula>
    </cfRule>
  </conditionalFormatting>
  <conditionalFormatting sqref="C13:C33">
    <cfRule type="cellIs" dxfId="2209" priority="182" stopIfTrue="1" operator="notEqual">
      <formula>""</formula>
    </cfRule>
  </conditionalFormatting>
  <conditionalFormatting sqref="C106 C84:C94">
    <cfRule type="cellIs" dxfId="2208" priority="181" stopIfTrue="1" operator="notEqual">
      <formula>""</formula>
    </cfRule>
  </conditionalFormatting>
  <conditionalFormatting sqref="C83">
    <cfRule type="cellIs" dxfId="2207" priority="180" stopIfTrue="1" operator="notEqual">
      <formula>""</formula>
    </cfRule>
  </conditionalFormatting>
  <conditionalFormatting sqref="C83">
    <cfRule type="cellIs" dxfId="2206" priority="179" stopIfTrue="1" operator="notEqual">
      <formula>""</formula>
    </cfRule>
  </conditionalFormatting>
  <conditionalFormatting sqref="C84:C93">
    <cfRule type="cellIs" dxfId="2205" priority="175" stopIfTrue="1" operator="notEqual">
      <formula>""</formula>
    </cfRule>
  </conditionalFormatting>
  <conditionalFormatting sqref="C11:C22">
    <cfRule type="cellIs" dxfId="2204" priority="178" stopIfTrue="1" operator="notEqual">
      <formula>""</formula>
    </cfRule>
  </conditionalFormatting>
  <conditionalFormatting sqref="C72:C82">
    <cfRule type="cellIs" dxfId="2203" priority="177" stopIfTrue="1" operator="notEqual">
      <formula>""</formula>
    </cfRule>
  </conditionalFormatting>
  <conditionalFormatting sqref="C84:C93">
    <cfRule type="cellIs" dxfId="2202" priority="176" stopIfTrue="1" operator="notEqual">
      <formula>""</formula>
    </cfRule>
  </conditionalFormatting>
  <conditionalFormatting sqref="C83">
    <cfRule type="cellIs" dxfId="2201" priority="174" stopIfTrue="1" operator="notEqual">
      <formula>""</formula>
    </cfRule>
  </conditionalFormatting>
  <conditionalFormatting sqref="C83">
    <cfRule type="cellIs" dxfId="2200" priority="173" stopIfTrue="1" operator="notEqual">
      <formula>""</formula>
    </cfRule>
  </conditionalFormatting>
  <conditionalFormatting sqref="C72:C82">
    <cfRule type="cellIs" dxfId="2199" priority="172" stopIfTrue="1" operator="notEqual">
      <formula>""</formula>
    </cfRule>
  </conditionalFormatting>
  <conditionalFormatting sqref="C71">
    <cfRule type="cellIs" dxfId="2198" priority="171" stopIfTrue="1" operator="notEqual">
      <formula>""</formula>
    </cfRule>
  </conditionalFormatting>
  <conditionalFormatting sqref="C71">
    <cfRule type="cellIs" dxfId="2197" priority="170" stopIfTrue="1" operator="notEqual">
      <formula>""</formula>
    </cfRule>
  </conditionalFormatting>
  <conditionalFormatting sqref="C72:C81">
    <cfRule type="cellIs" dxfId="2196" priority="167" stopIfTrue="1" operator="notEqual">
      <formula>""</formula>
    </cfRule>
  </conditionalFormatting>
  <conditionalFormatting sqref="C60:C70">
    <cfRule type="cellIs" dxfId="2195" priority="169" stopIfTrue="1" operator="notEqual">
      <formula>""</formula>
    </cfRule>
  </conditionalFormatting>
  <conditionalFormatting sqref="C72:C81">
    <cfRule type="cellIs" dxfId="2194" priority="168" stopIfTrue="1" operator="notEqual">
      <formula>""</formula>
    </cfRule>
  </conditionalFormatting>
  <conditionalFormatting sqref="C84:C93">
    <cfRule type="cellIs" dxfId="2193" priority="166" stopIfTrue="1" operator="notEqual">
      <formula>""</formula>
    </cfRule>
  </conditionalFormatting>
  <conditionalFormatting sqref="C84:C93">
    <cfRule type="cellIs" dxfId="2192" priority="165" stopIfTrue="1" operator="notEqual">
      <formula>""</formula>
    </cfRule>
  </conditionalFormatting>
  <conditionalFormatting sqref="C83:C93">
    <cfRule type="cellIs" dxfId="2191" priority="164" stopIfTrue="1" operator="notEqual">
      <formula>""</formula>
    </cfRule>
  </conditionalFormatting>
  <conditionalFormatting sqref="C83:C93">
    <cfRule type="cellIs" dxfId="2190" priority="163" stopIfTrue="1" operator="notEqual">
      <formula>""</formula>
    </cfRule>
  </conditionalFormatting>
  <conditionalFormatting sqref="C11:C21">
    <cfRule type="cellIs" dxfId="2189" priority="162" stopIfTrue="1" operator="notEqual">
      <formula>""</formula>
    </cfRule>
  </conditionalFormatting>
  <conditionalFormatting sqref="C72:C82">
    <cfRule type="cellIs" dxfId="2188" priority="161" stopIfTrue="1" operator="notEqual">
      <formula>""</formula>
    </cfRule>
  </conditionalFormatting>
  <conditionalFormatting sqref="C71">
    <cfRule type="cellIs" dxfId="2187" priority="160" stopIfTrue="1" operator="notEqual">
      <formula>""</formula>
    </cfRule>
  </conditionalFormatting>
  <conditionalFormatting sqref="C71">
    <cfRule type="cellIs" dxfId="2186" priority="159" stopIfTrue="1" operator="notEqual">
      <formula>""</formula>
    </cfRule>
  </conditionalFormatting>
  <conditionalFormatting sqref="C72:C81">
    <cfRule type="cellIs" dxfId="2185" priority="156" stopIfTrue="1" operator="notEqual">
      <formula>""</formula>
    </cfRule>
  </conditionalFormatting>
  <conditionalFormatting sqref="C60:C70">
    <cfRule type="cellIs" dxfId="2184" priority="158" stopIfTrue="1" operator="notEqual">
      <formula>""</formula>
    </cfRule>
  </conditionalFormatting>
  <conditionalFormatting sqref="C72:C81">
    <cfRule type="cellIs" dxfId="2183" priority="157" stopIfTrue="1" operator="notEqual">
      <formula>""</formula>
    </cfRule>
  </conditionalFormatting>
  <conditionalFormatting sqref="C71">
    <cfRule type="cellIs" dxfId="2182" priority="155" stopIfTrue="1" operator="notEqual">
      <formula>""</formula>
    </cfRule>
  </conditionalFormatting>
  <conditionalFormatting sqref="C71">
    <cfRule type="cellIs" dxfId="2181" priority="154" stopIfTrue="1" operator="notEqual">
      <formula>""</formula>
    </cfRule>
  </conditionalFormatting>
  <conditionalFormatting sqref="C60:C70">
    <cfRule type="cellIs" dxfId="2180" priority="153" stopIfTrue="1" operator="notEqual">
      <formula>""</formula>
    </cfRule>
  </conditionalFormatting>
  <conditionalFormatting sqref="C59">
    <cfRule type="cellIs" dxfId="2179" priority="152" stopIfTrue="1" operator="notEqual">
      <formula>""</formula>
    </cfRule>
  </conditionalFormatting>
  <conditionalFormatting sqref="C59">
    <cfRule type="cellIs" dxfId="2178" priority="151" stopIfTrue="1" operator="notEqual">
      <formula>""</formula>
    </cfRule>
  </conditionalFormatting>
  <conditionalFormatting sqref="C60:C69">
    <cfRule type="cellIs" dxfId="2177" priority="148" stopIfTrue="1" operator="notEqual">
      <formula>""</formula>
    </cfRule>
  </conditionalFormatting>
  <conditionalFormatting sqref="C48:C58">
    <cfRule type="cellIs" dxfId="2176" priority="150" stopIfTrue="1" operator="notEqual">
      <formula>""</formula>
    </cfRule>
  </conditionalFormatting>
  <conditionalFormatting sqref="C60:C69">
    <cfRule type="cellIs" dxfId="2175" priority="149" stopIfTrue="1" operator="notEqual">
      <formula>""</formula>
    </cfRule>
  </conditionalFormatting>
  <conditionalFormatting sqref="C72:C81">
    <cfRule type="cellIs" dxfId="2174" priority="147" stopIfTrue="1" operator="notEqual">
      <formula>""</formula>
    </cfRule>
  </conditionalFormatting>
  <conditionalFormatting sqref="C72:C81">
    <cfRule type="cellIs" dxfId="2173" priority="146" stopIfTrue="1" operator="notEqual">
      <formula>""</formula>
    </cfRule>
  </conditionalFormatting>
  <conditionalFormatting sqref="B106 B11:B94">
    <cfRule type="cellIs" dxfId="2172" priority="145" stopIfTrue="1" operator="notEqual">
      <formula>""</formula>
    </cfRule>
  </conditionalFormatting>
  <conditionalFormatting sqref="C83:C93">
    <cfRule type="cellIs" dxfId="2171" priority="144" stopIfTrue="1" operator="notEqual">
      <formula>""</formula>
    </cfRule>
  </conditionalFormatting>
  <conditionalFormatting sqref="C83:C93">
    <cfRule type="cellIs" dxfId="2170" priority="143" stopIfTrue="1" operator="notEqual">
      <formula>""</formula>
    </cfRule>
  </conditionalFormatting>
  <conditionalFormatting sqref="C11:C21">
    <cfRule type="cellIs" dxfId="2169" priority="142" stopIfTrue="1" operator="notEqual">
      <formula>""</formula>
    </cfRule>
  </conditionalFormatting>
  <conditionalFormatting sqref="C72:C82">
    <cfRule type="cellIs" dxfId="2168" priority="141" stopIfTrue="1" operator="notEqual">
      <formula>""</formula>
    </cfRule>
  </conditionalFormatting>
  <conditionalFormatting sqref="C71">
    <cfRule type="cellIs" dxfId="2167" priority="140" stopIfTrue="1" operator="notEqual">
      <formula>""</formula>
    </cfRule>
  </conditionalFormatting>
  <conditionalFormatting sqref="C71">
    <cfRule type="cellIs" dxfId="2166" priority="139" stopIfTrue="1" operator="notEqual">
      <formula>""</formula>
    </cfRule>
  </conditionalFormatting>
  <conditionalFormatting sqref="C72:C81">
    <cfRule type="cellIs" dxfId="2165" priority="136" stopIfTrue="1" operator="notEqual">
      <formula>""</formula>
    </cfRule>
  </conditionalFormatting>
  <conditionalFormatting sqref="C60:C70">
    <cfRule type="cellIs" dxfId="2164" priority="138" stopIfTrue="1" operator="notEqual">
      <formula>""</formula>
    </cfRule>
  </conditionalFormatting>
  <conditionalFormatting sqref="C72:C81">
    <cfRule type="cellIs" dxfId="2163" priority="137" stopIfTrue="1" operator="notEqual">
      <formula>""</formula>
    </cfRule>
  </conditionalFormatting>
  <conditionalFormatting sqref="C71">
    <cfRule type="cellIs" dxfId="2162" priority="135" stopIfTrue="1" operator="notEqual">
      <formula>""</formula>
    </cfRule>
  </conditionalFormatting>
  <conditionalFormatting sqref="C71">
    <cfRule type="cellIs" dxfId="2161" priority="134" stopIfTrue="1" operator="notEqual">
      <formula>""</formula>
    </cfRule>
  </conditionalFormatting>
  <conditionalFormatting sqref="C60:C70">
    <cfRule type="cellIs" dxfId="2160" priority="133" stopIfTrue="1" operator="notEqual">
      <formula>""</formula>
    </cfRule>
  </conditionalFormatting>
  <conditionalFormatting sqref="C59">
    <cfRule type="cellIs" dxfId="2159" priority="132" stopIfTrue="1" operator="notEqual">
      <formula>""</formula>
    </cfRule>
  </conditionalFormatting>
  <conditionalFormatting sqref="C59">
    <cfRule type="cellIs" dxfId="2158" priority="131" stopIfTrue="1" operator="notEqual">
      <formula>""</formula>
    </cfRule>
  </conditionalFormatting>
  <conditionalFormatting sqref="C60:C69">
    <cfRule type="cellIs" dxfId="2157" priority="128" stopIfTrue="1" operator="notEqual">
      <formula>""</formula>
    </cfRule>
  </conditionalFormatting>
  <conditionalFormatting sqref="C48:C58">
    <cfRule type="cellIs" dxfId="2156" priority="130" stopIfTrue="1" operator="notEqual">
      <formula>""</formula>
    </cfRule>
  </conditionalFormatting>
  <conditionalFormatting sqref="C60:C69">
    <cfRule type="cellIs" dxfId="2155" priority="129" stopIfTrue="1" operator="notEqual">
      <formula>""</formula>
    </cfRule>
  </conditionalFormatting>
  <conditionalFormatting sqref="C72:C81">
    <cfRule type="cellIs" dxfId="2154" priority="127" stopIfTrue="1" operator="notEqual">
      <formula>""</formula>
    </cfRule>
  </conditionalFormatting>
  <conditionalFormatting sqref="C72:C81">
    <cfRule type="cellIs" dxfId="2153" priority="126" stopIfTrue="1" operator="notEqual">
      <formula>""</formula>
    </cfRule>
  </conditionalFormatting>
  <conditionalFormatting sqref="C71:C81">
    <cfRule type="cellIs" dxfId="2152" priority="125" stopIfTrue="1" operator="notEqual">
      <formula>""</formula>
    </cfRule>
  </conditionalFormatting>
  <conditionalFormatting sqref="C71:C81">
    <cfRule type="cellIs" dxfId="2151" priority="124" stopIfTrue="1" operator="notEqual">
      <formula>""</formula>
    </cfRule>
  </conditionalFormatting>
  <conditionalFormatting sqref="C60:C70">
    <cfRule type="cellIs" dxfId="2150" priority="123" stopIfTrue="1" operator="notEqual">
      <formula>""</formula>
    </cfRule>
  </conditionalFormatting>
  <conditionalFormatting sqref="C59">
    <cfRule type="cellIs" dxfId="2149" priority="122" stopIfTrue="1" operator="notEqual">
      <formula>""</formula>
    </cfRule>
  </conditionalFormatting>
  <conditionalFormatting sqref="C59">
    <cfRule type="cellIs" dxfId="2148" priority="121" stopIfTrue="1" operator="notEqual">
      <formula>""</formula>
    </cfRule>
  </conditionalFormatting>
  <conditionalFormatting sqref="C60:C69">
    <cfRule type="cellIs" dxfId="2147" priority="118" stopIfTrue="1" operator="notEqual">
      <formula>""</formula>
    </cfRule>
  </conditionalFormatting>
  <conditionalFormatting sqref="C48:C58">
    <cfRule type="cellIs" dxfId="2146" priority="120" stopIfTrue="1" operator="notEqual">
      <formula>""</formula>
    </cfRule>
  </conditionalFormatting>
  <conditionalFormatting sqref="C60:C69">
    <cfRule type="cellIs" dxfId="2145" priority="119" stopIfTrue="1" operator="notEqual">
      <formula>""</formula>
    </cfRule>
  </conditionalFormatting>
  <conditionalFormatting sqref="C59">
    <cfRule type="cellIs" dxfId="2144" priority="117" stopIfTrue="1" operator="notEqual">
      <formula>""</formula>
    </cfRule>
  </conditionalFormatting>
  <conditionalFormatting sqref="C59">
    <cfRule type="cellIs" dxfId="2143" priority="116" stopIfTrue="1" operator="notEqual">
      <formula>""</formula>
    </cfRule>
  </conditionalFormatting>
  <conditionalFormatting sqref="C48:C58">
    <cfRule type="cellIs" dxfId="2142" priority="115" stopIfTrue="1" operator="notEqual">
      <formula>""</formula>
    </cfRule>
  </conditionalFormatting>
  <conditionalFormatting sqref="C47">
    <cfRule type="cellIs" dxfId="2141" priority="114" stopIfTrue="1" operator="notEqual">
      <formula>""</formula>
    </cfRule>
  </conditionalFormatting>
  <conditionalFormatting sqref="C47">
    <cfRule type="cellIs" dxfId="2140" priority="113" stopIfTrue="1" operator="notEqual">
      <formula>""</formula>
    </cfRule>
  </conditionalFormatting>
  <conditionalFormatting sqref="C48:C57">
    <cfRule type="cellIs" dxfId="2139" priority="110" stopIfTrue="1" operator="notEqual">
      <formula>""</formula>
    </cfRule>
  </conditionalFormatting>
  <conditionalFormatting sqref="C36:C46">
    <cfRule type="cellIs" dxfId="2138" priority="112" stopIfTrue="1" operator="notEqual">
      <formula>""</formula>
    </cfRule>
  </conditionalFormatting>
  <conditionalFormatting sqref="C48:C57">
    <cfRule type="cellIs" dxfId="2137" priority="111" stopIfTrue="1" operator="notEqual">
      <formula>""</formula>
    </cfRule>
  </conditionalFormatting>
  <conditionalFormatting sqref="C60:C69">
    <cfRule type="cellIs" dxfId="2136" priority="109" stopIfTrue="1" operator="notEqual">
      <formula>""</formula>
    </cfRule>
  </conditionalFormatting>
  <conditionalFormatting sqref="C60:C69">
    <cfRule type="cellIs" dxfId="2135" priority="108" stopIfTrue="1" operator="notEqual">
      <formula>""</formula>
    </cfRule>
  </conditionalFormatting>
  <conditionalFormatting sqref="C106 C84:C94">
    <cfRule type="cellIs" dxfId="2134" priority="107" stopIfTrue="1" operator="notEqual">
      <formula>""</formula>
    </cfRule>
  </conditionalFormatting>
  <conditionalFormatting sqref="C106 C84:C94">
    <cfRule type="cellIs" dxfId="2133" priority="106" stopIfTrue="1" operator="notEqual">
      <formula>""</formula>
    </cfRule>
  </conditionalFormatting>
  <conditionalFormatting sqref="C83">
    <cfRule type="cellIs" dxfId="2132" priority="105" stopIfTrue="1" operator="notEqual">
      <formula>""</formula>
    </cfRule>
  </conditionalFormatting>
  <conditionalFormatting sqref="C83">
    <cfRule type="cellIs" dxfId="2131" priority="104" stopIfTrue="1" operator="notEqual">
      <formula>""</formula>
    </cfRule>
  </conditionalFormatting>
  <conditionalFormatting sqref="C84:C93">
    <cfRule type="cellIs" dxfId="2130" priority="101" stopIfTrue="1" operator="notEqual">
      <formula>""</formula>
    </cfRule>
  </conditionalFormatting>
  <conditionalFormatting sqref="C72:C82">
    <cfRule type="cellIs" dxfId="2129" priority="103" stopIfTrue="1" operator="notEqual">
      <formula>""</formula>
    </cfRule>
  </conditionalFormatting>
  <conditionalFormatting sqref="C84:C93">
    <cfRule type="cellIs" dxfId="2128" priority="102" stopIfTrue="1" operator="notEqual">
      <formula>""</formula>
    </cfRule>
  </conditionalFormatting>
  <conditionalFormatting sqref="C106 C84:C94">
    <cfRule type="cellIs" dxfId="2127" priority="100" stopIfTrue="1" operator="notEqual">
      <formula>""</formula>
    </cfRule>
  </conditionalFormatting>
  <conditionalFormatting sqref="C83">
    <cfRule type="cellIs" dxfId="2126" priority="99" stopIfTrue="1" operator="notEqual">
      <formula>""</formula>
    </cfRule>
  </conditionalFormatting>
  <conditionalFormatting sqref="C83">
    <cfRule type="cellIs" dxfId="2125" priority="98" stopIfTrue="1" operator="notEqual">
      <formula>""</formula>
    </cfRule>
  </conditionalFormatting>
  <conditionalFormatting sqref="C84:C93">
    <cfRule type="cellIs" dxfId="2124" priority="95" stopIfTrue="1" operator="notEqual">
      <formula>""</formula>
    </cfRule>
  </conditionalFormatting>
  <conditionalFormatting sqref="C72:C82">
    <cfRule type="cellIs" dxfId="2123" priority="97" stopIfTrue="1" operator="notEqual">
      <formula>""</formula>
    </cfRule>
  </conditionalFormatting>
  <conditionalFormatting sqref="C84:C93">
    <cfRule type="cellIs" dxfId="2122" priority="96" stopIfTrue="1" operator="notEqual">
      <formula>""</formula>
    </cfRule>
  </conditionalFormatting>
  <conditionalFormatting sqref="C83">
    <cfRule type="cellIs" dxfId="2121" priority="94" stopIfTrue="1" operator="notEqual">
      <formula>""</formula>
    </cfRule>
  </conditionalFormatting>
  <conditionalFormatting sqref="C83">
    <cfRule type="cellIs" dxfId="2120" priority="93" stopIfTrue="1" operator="notEqual">
      <formula>""</formula>
    </cfRule>
  </conditionalFormatting>
  <conditionalFormatting sqref="C72:C82">
    <cfRule type="cellIs" dxfId="2119" priority="92" stopIfTrue="1" operator="notEqual">
      <formula>""</formula>
    </cfRule>
  </conditionalFormatting>
  <conditionalFormatting sqref="C71">
    <cfRule type="cellIs" dxfId="2118" priority="91" stopIfTrue="1" operator="notEqual">
      <formula>""</formula>
    </cfRule>
  </conditionalFormatting>
  <conditionalFormatting sqref="C71">
    <cfRule type="cellIs" dxfId="2117" priority="90" stopIfTrue="1" operator="notEqual">
      <formula>""</formula>
    </cfRule>
  </conditionalFormatting>
  <conditionalFormatting sqref="C72:C81">
    <cfRule type="cellIs" dxfId="2116" priority="87" stopIfTrue="1" operator="notEqual">
      <formula>""</formula>
    </cfRule>
  </conditionalFormatting>
  <conditionalFormatting sqref="C60:C70">
    <cfRule type="cellIs" dxfId="2115" priority="89" stopIfTrue="1" operator="notEqual">
      <formula>""</formula>
    </cfRule>
  </conditionalFormatting>
  <conditionalFormatting sqref="C72:C81">
    <cfRule type="cellIs" dxfId="2114" priority="88" stopIfTrue="1" operator="notEqual">
      <formula>""</formula>
    </cfRule>
  </conditionalFormatting>
  <conditionalFormatting sqref="C84:C93">
    <cfRule type="cellIs" dxfId="2113" priority="86" stopIfTrue="1" operator="notEqual">
      <formula>""</formula>
    </cfRule>
  </conditionalFormatting>
  <conditionalFormatting sqref="C84:C93">
    <cfRule type="cellIs" dxfId="2112" priority="85" stopIfTrue="1" operator="notEqual">
      <formula>""</formula>
    </cfRule>
  </conditionalFormatting>
  <conditionalFormatting sqref="C106 C84:C94">
    <cfRule type="cellIs" dxfId="2111" priority="84" stopIfTrue="1" operator="notEqual">
      <formula>""</formula>
    </cfRule>
  </conditionalFormatting>
  <conditionalFormatting sqref="C83">
    <cfRule type="cellIs" dxfId="2110" priority="83" stopIfTrue="1" operator="notEqual">
      <formula>""</formula>
    </cfRule>
  </conditionalFormatting>
  <conditionalFormatting sqref="C83">
    <cfRule type="cellIs" dxfId="2109" priority="82" stopIfTrue="1" operator="notEqual">
      <formula>""</formula>
    </cfRule>
  </conditionalFormatting>
  <conditionalFormatting sqref="C84:C93">
    <cfRule type="cellIs" dxfId="2108" priority="79" stopIfTrue="1" operator="notEqual">
      <formula>""</formula>
    </cfRule>
  </conditionalFormatting>
  <conditionalFormatting sqref="C72:C82">
    <cfRule type="cellIs" dxfId="2107" priority="81" stopIfTrue="1" operator="notEqual">
      <formula>""</formula>
    </cfRule>
  </conditionalFormatting>
  <conditionalFormatting sqref="C84:C93">
    <cfRule type="cellIs" dxfId="2106" priority="80" stopIfTrue="1" operator="notEqual">
      <formula>""</formula>
    </cfRule>
  </conditionalFormatting>
  <conditionalFormatting sqref="C83">
    <cfRule type="cellIs" dxfId="2105" priority="77" stopIfTrue="1" operator="notEqual">
      <formula>""</formula>
    </cfRule>
  </conditionalFormatting>
  <conditionalFormatting sqref="C72:C82">
    <cfRule type="cellIs" dxfId="2104" priority="76" stopIfTrue="1" operator="notEqual">
      <formula>""</formula>
    </cfRule>
  </conditionalFormatting>
  <conditionalFormatting sqref="C71">
    <cfRule type="cellIs" dxfId="2103" priority="75" stopIfTrue="1" operator="notEqual">
      <formula>""</formula>
    </cfRule>
  </conditionalFormatting>
  <conditionalFormatting sqref="C71">
    <cfRule type="cellIs" dxfId="2102" priority="74" stopIfTrue="1" operator="notEqual">
      <formula>""</formula>
    </cfRule>
  </conditionalFormatting>
  <conditionalFormatting sqref="C72:C81">
    <cfRule type="cellIs" dxfId="2101" priority="71" stopIfTrue="1" operator="notEqual">
      <formula>""</formula>
    </cfRule>
  </conditionalFormatting>
  <conditionalFormatting sqref="C60:C70">
    <cfRule type="cellIs" dxfId="2100" priority="73" stopIfTrue="1" operator="notEqual">
      <formula>""</formula>
    </cfRule>
  </conditionalFormatting>
  <conditionalFormatting sqref="C72:C81">
    <cfRule type="cellIs" dxfId="2099" priority="72" stopIfTrue="1" operator="notEqual">
      <formula>""</formula>
    </cfRule>
  </conditionalFormatting>
  <conditionalFormatting sqref="C84:C93">
    <cfRule type="cellIs" dxfId="2098" priority="70" stopIfTrue="1" operator="notEqual">
      <formula>""</formula>
    </cfRule>
  </conditionalFormatting>
  <conditionalFormatting sqref="C84:C93">
    <cfRule type="cellIs" dxfId="2097" priority="69" stopIfTrue="1" operator="notEqual">
      <formula>""</formula>
    </cfRule>
  </conditionalFormatting>
  <conditionalFormatting sqref="C83:C93">
    <cfRule type="cellIs" dxfId="2096" priority="68" stopIfTrue="1" operator="notEqual">
      <formula>""</formula>
    </cfRule>
  </conditionalFormatting>
  <conditionalFormatting sqref="C83:C93">
    <cfRule type="cellIs" dxfId="2095" priority="67" stopIfTrue="1" operator="notEqual">
      <formula>""</formula>
    </cfRule>
  </conditionalFormatting>
  <conditionalFormatting sqref="C72:C82">
    <cfRule type="cellIs" dxfId="2094" priority="66" stopIfTrue="1" operator="notEqual">
      <formula>""</formula>
    </cfRule>
  </conditionalFormatting>
  <conditionalFormatting sqref="C71">
    <cfRule type="cellIs" dxfId="2093" priority="65" stopIfTrue="1" operator="notEqual">
      <formula>""</formula>
    </cfRule>
  </conditionalFormatting>
  <conditionalFormatting sqref="C71">
    <cfRule type="cellIs" dxfId="2092" priority="64" stopIfTrue="1" operator="notEqual">
      <formula>""</formula>
    </cfRule>
  </conditionalFormatting>
  <conditionalFormatting sqref="C72:C81">
    <cfRule type="cellIs" dxfId="2091" priority="61" stopIfTrue="1" operator="notEqual">
      <formula>""</formula>
    </cfRule>
  </conditionalFormatting>
  <conditionalFormatting sqref="C60:C70">
    <cfRule type="cellIs" dxfId="2090" priority="63" stopIfTrue="1" operator="notEqual">
      <formula>""</formula>
    </cfRule>
  </conditionalFormatting>
  <conditionalFormatting sqref="C72:C81">
    <cfRule type="cellIs" dxfId="2089" priority="62" stopIfTrue="1" operator="notEqual">
      <formula>""</formula>
    </cfRule>
  </conditionalFormatting>
  <conditionalFormatting sqref="C71">
    <cfRule type="cellIs" dxfId="2088" priority="60" stopIfTrue="1" operator="notEqual">
      <formula>""</formula>
    </cfRule>
  </conditionalFormatting>
  <conditionalFormatting sqref="C71">
    <cfRule type="cellIs" dxfId="2087" priority="59" stopIfTrue="1" operator="notEqual">
      <formula>""</formula>
    </cfRule>
  </conditionalFormatting>
  <conditionalFormatting sqref="C60:C70">
    <cfRule type="cellIs" dxfId="2086" priority="58" stopIfTrue="1" operator="notEqual">
      <formula>""</formula>
    </cfRule>
  </conditionalFormatting>
  <conditionalFormatting sqref="C59">
    <cfRule type="cellIs" dxfId="2085" priority="57" stopIfTrue="1" operator="notEqual">
      <formula>""</formula>
    </cfRule>
  </conditionalFormatting>
  <conditionalFormatting sqref="C59">
    <cfRule type="cellIs" dxfId="2084" priority="56" stopIfTrue="1" operator="notEqual">
      <formula>""</formula>
    </cfRule>
  </conditionalFormatting>
  <conditionalFormatting sqref="C60:C69">
    <cfRule type="cellIs" dxfId="2083" priority="53" stopIfTrue="1" operator="notEqual">
      <formula>""</formula>
    </cfRule>
  </conditionalFormatting>
  <conditionalFormatting sqref="C48:C58">
    <cfRule type="cellIs" dxfId="2082" priority="55" stopIfTrue="1" operator="notEqual">
      <formula>""</formula>
    </cfRule>
  </conditionalFormatting>
  <conditionalFormatting sqref="C60:C69">
    <cfRule type="cellIs" dxfId="2081" priority="54" stopIfTrue="1" operator="notEqual">
      <formula>""</formula>
    </cfRule>
  </conditionalFormatting>
  <conditionalFormatting sqref="C72:C81">
    <cfRule type="cellIs" dxfId="2080" priority="52" stopIfTrue="1" operator="notEqual">
      <formula>""</formula>
    </cfRule>
  </conditionalFormatting>
  <conditionalFormatting sqref="C72:C81">
    <cfRule type="cellIs" dxfId="2079" priority="51" stopIfTrue="1" operator="notEqual">
      <formula>""</formula>
    </cfRule>
  </conditionalFormatting>
  <conditionalFormatting sqref="C95">
    <cfRule type="cellIs" dxfId="2078" priority="50" stopIfTrue="1" operator="notEqual">
      <formula>""</formula>
    </cfRule>
  </conditionalFormatting>
  <conditionalFormatting sqref="C95:C105">
    <cfRule type="cellIs" dxfId="2077" priority="49" stopIfTrue="1" operator="notEqual">
      <formula>""</formula>
    </cfRule>
  </conditionalFormatting>
  <conditionalFormatting sqref="C95:C105">
    <cfRule type="cellIs" dxfId="2076" priority="48" stopIfTrue="1" operator="notEqual">
      <formula>""</formula>
    </cfRule>
  </conditionalFormatting>
  <conditionalFormatting sqref="B95:B105">
    <cfRule type="cellIs" dxfId="2075" priority="47" stopIfTrue="1" operator="notEqual">
      <formula>""</formula>
    </cfRule>
  </conditionalFormatting>
  <conditionalFormatting sqref="C96:C105">
    <cfRule type="cellIs" dxfId="2074" priority="46" stopIfTrue="1" operator="notEqual">
      <formula>""</formula>
    </cfRule>
  </conditionalFormatting>
  <conditionalFormatting sqref="C95">
    <cfRule type="cellIs" dxfId="2073" priority="45" stopIfTrue="1" operator="notEqual">
      <formula>""</formula>
    </cfRule>
  </conditionalFormatting>
  <conditionalFormatting sqref="C95">
    <cfRule type="cellIs" dxfId="2072" priority="44" stopIfTrue="1" operator="notEqual">
      <formula>""</formula>
    </cfRule>
  </conditionalFormatting>
  <conditionalFormatting sqref="C96:C105">
    <cfRule type="cellIs" dxfId="2071" priority="42" stopIfTrue="1" operator="notEqual">
      <formula>""</formula>
    </cfRule>
  </conditionalFormatting>
  <conditionalFormatting sqref="C96:C105">
    <cfRule type="cellIs" dxfId="2070" priority="43" stopIfTrue="1" operator="notEqual">
      <formula>""</formula>
    </cfRule>
  </conditionalFormatting>
  <conditionalFormatting sqref="C95">
    <cfRule type="cellIs" dxfId="2069" priority="41" stopIfTrue="1" operator="notEqual">
      <formula>""</formula>
    </cfRule>
  </conditionalFormatting>
  <conditionalFormatting sqref="C95">
    <cfRule type="cellIs" dxfId="2068" priority="40" stopIfTrue="1" operator="notEqual">
      <formula>""</formula>
    </cfRule>
  </conditionalFormatting>
  <conditionalFormatting sqref="C96:C105">
    <cfRule type="cellIs" dxfId="2067" priority="39" stopIfTrue="1" operator="notEqual">
      <formula>""</formula>
    </cfRule>
  </conditionalFormatting>
  <conditionalFormatting sqref="C96:C105">
    <cfRule type="cellIs" dxfId="2066" priority="38" stopIfTrue="1" operator="notEqual">
      <formula>""</formula>
    </cfRule>
  </conditionalFormatting>
  <conditionalFormatting sqref="C95:C105">
    <cfRule type="cellIs" dxfId="2065" priority="37" stopIfTrue="1" operator="notEqual">
      <formula>""</formula>
    </cfRule>
  </conditionalFormatting>
  <conditionalFormatting sqref="C95:C105">
    <cfRule type="cellIs" dxfId="2064" priority="36" stopIfTrue="1" operator="notEqual">
      <formula>""</formula>
    </cfRule>
  </conditionalFormatting>
  <conditionalFormatting sqref="C95:C105">
    <cfRule type="cellIs" dxfId="2063" priority="35" stopIfTrue="1" operator="notEqual">
      <formula>""</formula>
    </cfRule>
  </conditionalFormatting>
  <conditionalFormatting sqref="C95:C105">
    <cfRule type="cellIs" dxfId="2062" priority="34" stopIfTrue="1" operator="notEqual">
      <formula>""</formula>
    </cfRule>
  </conditionalFormatting>
  <conditionalFormatting sqref="C96:C105">
    <cfRule type="cellIs" dxfId="2061" priority="33" stopIfTrue="1" operator="notEqual">
      <formula>""</formula>
    </cfRule>
  </conditionalFormatting>
  <conditionalFormatting sqref="C96:C105">
    <cfRule type="cellIs" dxfId="2060" priority="32" stopIfTrue="1" operator="notEqual">
      <formula>""</formula>
    </cfRule>
  </conditionalFormatting>
  <conditionalFormatting sqref="C96:C105">
    <cfRule type="cellIs" dxfId="2059" priority="31" stopIfTrue="1" operator="notEqual">
      <formula>""</formula>
    </cfRule>
  </conditionalFormatting>
  <conditionalFormatting sqref="C96:C105">
    <cfRule type="cellIs" dxfId="2058" priority="30" stopIfTrue="1" operator="notEqual">
      <formula>""</formula>
    </cfRule>
  </conditionalFormatting>
  <conditionalFormatting sqref="C96:C105">
    <cfRule type="cellIs" dxfId="2057" priority="29" stopIfTrue="1" operator="notEqual">
      <formula>""</formula>
    </cfRule>
  </conditionalFormatting>
  <conditionalFormatting sqref="C118">
    <cfRule type="cellIs" dxfId="2056" priority="28" stopIfTrue="1" operator="notEqual">
      <formula>""</formula>
    </cfRule>
  </conditionalFormatting>
  <conditionalFormatting sqref="C118">
    <cfRule type="cellIs" dxfId="2055" priority="27" stopIfTrue="1" operator="notEqual">
      <formula>""</formula>
    </cfRule>
  </conditionalFormatting>
  <conditionalFormatting sqref="C107:C117">
    <cfRule type="cellIs" dxfId="2054" priority="26" stopIfTrue="1" operator="notEqual">
      <formula>""</formula>
    </cfRule>
  </conditionalFormatting>
  <conditionalFormatting sqref="C108:C117">
    <cfRule type="cellIs" dxfId="2053" priority="24" stopIfTrue="1" operator="notEqual">
      <formula>""</formula>
    </cfRule>
  </conditionalFormatting>
  <conditionalFormatting sqref="B107:B118">
    <cfRule type="cellIs" dxfId="2052" priority="21" stopIfTrue="1" operator="notEqual">
      <formula>""</formula>
    </cfRule>
  </conditionalFormatting>
  <conditionalFormatting sqref="B107:B118">
    <cfRule type="cellIs" dxfId="2051" priority="22" stopIfTrue="1" operator="notEqual">
      <formula>""</formula>
    </cfRule>
  </conditionalFormatting>
  <conditionalFormatting sqref="D135:D145">
    <cfRule type="cellIs" dxfId="2050" priority="20" stopIfTrue="1" operator="equal">
      <formula>"Total"</formula>
    </cfRule>
  </conditionalFormatting>
  <conditionalFormatting sqref="F119:F130">
    <cfRule type="cellIs" dxfId="2049" priority="19" stopIfTrue="1" operator="notEqual">
      <formula>""</formula>
    </cfRule>
  </conditionalFormatting>
  <conditionalFormatting sqref="E119:E130">
    <cfRule type="cellIs" dxfId="2048" priority="16" stopIfTrue="1" operator="notEqual">
      <formula>""</formula>
    </cfRule>
  </conditionalFormatting>
  <conditionalFormatting sqref="E119:E130 G119:H130">
    <cfRule type="cellIs" dxfId="2047" priority="18" stopIfTrue="1" operator="notEqual">
      <formula>""</formula>
    </cfRule>
  </conditionalFormatting>
  <conditionalFormatting sqref="E120 E122 E124 E126 E128 E130 G120:H120 G122:H122 G124:H124 G126:H126 G128:H128 G130:H130">
    <cfRule type="cellIs" dxfId="2046" priority="13" stopIfTrue="1" operator="notEqual">
      <formula>""</formula>
    </cfRule>
  </conditionalFormatting>
  <conditionalFormatting sqref="F120 F122 F124 F126 F128 F130">
    <cfRule type="cellIs" dxfId="2045" priority="11" stopIfTrue="1" operator="notEqual">
      <formula>""</formula>
    </cfRule>
  </conditionalFormatting>
  <conditionalFormatting sqref="F119:F130">
    <cfRule type="cellIs" dxfId="2044" priority="15" stopIfTrue="1" operator="notEqual">
      <formula>""</formula>
    </cfRule>
  </conditionalFormatting>
  <conditionalFormatting sqref="E119:E130 G119:H130">
    <cfRule type="cellIs" dxfId="2043" priority="17" stopIfTrue="1" operator="notEqual">
      <formula>""</formula>
    </cfRule>
  </conditionalFormatting>
  <conditionalFormatting sqref="E120 E122 E124 E126 E128 E130">
    <cfRule type="cellIs" dxfId="2042" priority="12" stopIfTrue="1" operator="notEqual">
      <formula>""</formula>
    </cfRule>
  </conditionalFormatting>
  <conditionalFormatting sqref="E120 E122 E124 E126 E128 E130 G120:H120 G122:H122 G124:H124 G126:H126 G128:H128 G130:H130">
    <cfRule type="cellIs" dxfId="2041" priority="14" stopIfTrue="1" operator="notEqual">
      <formula>""</formula>
    </cfRule>
  </conditionalFormatting>
  <conditionalFormatting sqref="F120 F122 F124 F126 F128 F130">
    <cfRule type="cellIs" dxfId="2040" priority="10" stopIfTrue="1" operator="notEqual">
      <formula>""</formula>
    </cfRule>
  </conditionalFormatting>
  <conditionalFormatting sqref="F120 F122 F124 F126 F128 F130">
    <cfRule type="cellIs" dxfId="2039" priority="9" stopIfTrue="1" operator="notEqual">
      <formula>""</formula>
    </cfRule>
  </conditionalFormatting>
  <conditionalFormatting sqref="C119:C130">
    <cfRule type="cellIs" dxfId="2038" priority="6" stopIfTrue="1" operator="notEqual">
      <formula>""</formula>
    </cfRule>
  </conditionalFormatting>
  <conditionalFormatting sqref="C119:C130">
    <cfRule type="cellIs" dxfId="2037" priority="5" stopIfTrue="1" operator="notEqual">
      <formula>""</formula>
    </cfRule>
  </conditionalFormatting>
  <conditionalFormatting sqref="B119:B130">
    <cfRule type="cellIs" dxfId="2036" priority="3" stopIfTrue="1" operator="notEqual">
      <formula>""</formula>
    </cfRule>
  </conditionalFormatting>
  <conditionalFormatting sqref="B119:B130">
    <cfRule type="cellIs" dxfId="2035" priority="4" stopIfTrue="1" operator="notEqual">
      <formula>""</formula>
    </cfRule>
  </conditionalFormatting>
  <conditionalFormatting sqref="B134:B145">
    <cfRule type="cellIs" dxfId="2034" priority="2" stopIfTrue="1" operator="notEqual">
      <formula>""</formula>
    </cfRule>
  </conditionalFormatting>
  <conditionalFormatting sqref="B134:B145">
    <cfRule type="cellIs" dxfId="2033" priority="1" stopIfTrue="1" operator="notEqual">
      <formula>""</formula>
    </cfRule>
  </conditionalFormatting>
  <pageMargins left="0.19685039370078741" right="7.874015748031496E-2" top="0.31496062992125984" bottom="0.27559055118110237" header="0.15748031496062992" footer="0.31496062992125984"/>
  <pageSetup paperSize="9" scale="86" orientation="landscape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8"/>
  <sheetViews>
    <sheetView view="pageBreakPreview" zoomScale="110" zoomScaleNormal="110" zoomScaleSheetLayoutView="110" workbookViewId="0">
      <pane ySplit="10" topLeftCell="A143" activePane="bottomLeft" state="frozen"/>
      <selection pane="bottomLeft" activeCell="A143" sqref="A143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.28515625" style="1" customWidth="1"/>
    <col min="5" max="5" width="5" style="1" customWidth="1"/>
    <col min="6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3" width="6.4257812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114" t="s">
        <v>168</v>
      </c>
      <c r="C7" s="113"/>
      <c r="D7" s="45"/>
      <c r="E7" s="45"/>
      <c r="F7" s="45"/>
      <c r="G7" s="45"/>
      <c r="H7" s="45"/>
      <c r="I7" s="45"/>
      <c r="J7" s="45"/>
      <c r="K7" s="45"/>
      <c r="O7" s="425" t="s">
        <v>192</v>
      </c>
      <c r="P7" s="425"/>
      <c r="Q7" s="1"/>
      <c r="T7" s="115" t="s">
        <v>156</v>
      </c>
      <c r="U7" s="21"/>
      <c r="V7" s="21"/>
      <c r="W7" s="411">
        <f>'base(indices)'!H1</f>
        <v>44409</v>
      </c>
      <c r="X7" s="411"/>
    </row>
    <row r="8" spans="1:27" ht="13.5" thickBot="1">
      <c r="B8" s="6" t="str">
        <f>'BENEFÍCIOS-SEM JRS E SEM CORREÇ'!B8</f>
        <v>Obs: D.I.P. (Data Início Pgto-Adm) em:</v>
      </c>
      <c r="I8" s="421">
        <f>'BENEFÍCIOS-SEM JRS E SEM CORREÇ'!I8:I8</f>
        <v>44409</v>
      </c>
      <c r="J8" s="421"/>
      <c r="K8" s="273"/>
      <c r="L8" s="109"/>
      <c r="M8" s="110"/>
      <c r="N8" s="111"/>
      <c r="O8" s="110"/>
      <c r="P8" s="110"/>
    </row>
    <row r="9" spans="1:27" ht="12.75" customHeight="1" thickBot="1">
      <c r="A9" s="413" t="s">
        <v>42</v>
      </c>
      <c r="B9" s="460" t="s">
        <v>4</v>
      </c>
      <c r="C9" s="417" t="s">
        <v>36</v>
      </c>
      <c r="D9" s="419" t="s">
        <v>37</v>
      </c>
      <c r="E9" s="419" t="s">
        <v>43</v>
      </c>
      <c r="F9" s="391" t="s">
        <v>164</v>
      </c>
      <c r="G9" s="391" t="s">
        <v>165</v>
      </c>
      <c r="H9" s="404" t="s">
        <v>157</v>
      </c>
      <c r="I9" s="438" t="s">
        <v>159</v>
      </c>
      <c r="J9" s="430" t="s">
        <v>155</v>
      </c>
      <c r="K9" s="457"/>
      <c r="L9" s="458"/>
      <c r="M9" s="422">
        <v>0.95</v>
      </c>
      <c r="N9" s="423"/>
      <c r="O9" s="424"/>
      <c r="P9" s="426">
        <v>0.9</v>
      </c>
      <c r="Q9" s="427"/>
      <c r="R9" s="428"/>
      <c r="S9" s="422">
        <v>0.8</v>
      </c>
      <c r="T9" s="423"/>
      <c r="U9" s="424"/>
      <c r="V9" s="426">
        <v>0.7</v>
      </c>
      <c r="W9" s="427"/>
      <c r="X9" s="428"/>
      <c r="Y9" s="426">
        <v>0.6</v>
      </c>
      <c r="Z9" s="427"/>
      <c r="AA9" s="428"/>
    </row>
    <row r="10" spans="1:27" ht="33.75" customHeight="1" thickBot="1">
      <c r="A10" s="459"/>
      <c r="B10" s="461"/>
      <c r="C10" s="418"/>
      <c r="D10" s="420"/>
      <c r="E10" s="420"/>
      <c r="F10" s="392"/>
      <c r="G10" s="392"/>
      <c r="H10" s="405"/>
      <c r="I10" s="439"/>
      <c r="J10" s="35" t="s">
        <v>38</v>
      </c>
      <c r="K10" s="200" t="s">
        <v>82</v>
      </c>
      <c r="L10" s="212" t="s">
        <v>0</v>
      </c>
      <c r="M10" s="194" t="s">
        <v>38</v>
      </c>
      <c r="N10" s="200" t="s">
        <v>82</v>
      </c>
      <c r="O10" s="194">
        <v>0.95</v>
      </c>
      <c r="P10" s="34" t="s">
        <v>38</v>
      </c>
      <c r="Q10" s="200" t="s">
        <v>82</v>
      </c>
      <c r="R10" s="201" t="s">
        <v>39</v>
      </c>
      <c r="S10" s="194" t="s">
        <v>38</v>
      </c>
      <c r="T10" s="200" t="s">
        <v>82</v>
      </c>
      <c r="U10" s="194" t="s">
        <v>46</v>
      </c>
      <c r="V10" s="194" t="s">
        <v>38</v>
      </c>
      <c r="W10" s="200" t="s">
        <v>82</v>
      </c>
      <c r="X10" s="194" t="s">
        <v>47</v>
      </c>
      <c r="Y10" s="194" t="s">
        <v>38</v>
      </c>
      <c r="Z10" s="200" t="s">
        <v>82</v>
      </c>
      <c r="AA10" s="194" t="s">
        <v>48</v>
      </c>
    </row>
    <row r="11" spans="1:27" ht="13.5" customHeight="1">
      <c r="A11" s="219">
        <v>120</v>
      </c>
      <c r="B11" s="160">
        <v>40544</v>
      </c>
      <c r="C11" s="47">
        <v>540</v>
      </c>
      <c r="D11" s="220">
        <f>'base(indices)'!G16</f>
        <v>1.42336467</v>
      </c>
      <c r="E11" s="87">
        <f t="shared" ref="E11:E74" si="0">C11*D11</f>
        <v>768.6169218</v>
      </c>
      <c r="F11" s="324">
        <v>0</v>
      </c>
      <c r="G11" s="87">
        <f t="shared" ref="G11:G74" si="1">E11*F11</f>
        <v>0</v>
      </c>
      <c r="H11" s="47">
        <f t="shared" ref="H11:H74" si="2">E11+G11</f>
        <v>768.6169218</v>
      </c>
      <c r="I11" s="293">
        <f>H131</f>
        <v>122845.79141882998</v>
      </c>
      <c r="J11" s="123">
        <f>IF((I11)+K11&gt;I148,I148-K11,(I11))</f>
        <v>58086.522230000002</v>
      </c>
      <c r="K11" s="123">
        <f t="shared" ref="K11:K42" si="3">I$147</f>
        <v>7913.4777700000004</v>
      </c>
      <c r="L11" s="290">
        <f t="shared" ref="L11:L20" si="4">J11+K11</f>
        <v>66000</v>
      </c>
      <c r="M11" s="123">
        <f>$J$11*M$9</f>
        <v>55182.196118499996</v>
      </c>
      <c r="N11" s="123">
        <f t="shared" ref="N11:N20" si="5">K11*M$9</f>
        <v>7517.8038815</v>
      </c>
      <c r="O11" s="123">
        <f t="shared" ref="O11:O20" si="6">M11+N11</f>
        <v>62700</v>
      </c>
      <c r="P11" s="100">
        <f t="shared" ref="P11:P29" si="7">J11*$P$9</f>
        <v>52277.870007000005</v>
      </c>
      <c r="Q11" s="123">
        <f t="shared" ref="Q11:Q74" si="8">K11*P$9</f>
        <v>7122.1299930000005</v>
      </c>
      <c r="R11" s="123">
        <f t="shared" ref="R11:R36" si="9">P11+Q11</f>
        <v>59400.000000000007</v>
      </c>
      <c r="S11" s="123">
        <f t="shared" ref="S11:S74" si="10">J11*S$9</f>
        <v>46469.217784000008</v>
      </c>
      <c r="T11" s="123">
        <f t="shared" ref="T11:T74" si="11">K11*S$9</f>
        <v>6330.7822160000005</v>
      </c>
      <c r="U11" s="123">
        <f t="shared" ref="U11:U74" si="12">S11+T11</f>
        <v>52800.000000000007</v>
      </c>
      <c r="V11" s="123">
        <f t="shared" ref="V11:V74" si="13">J11*V$9</f>
        <v>40660.565560999996</v>
      </c>
      <c r="W11" s="123">
        <f t="shared" ref="W11:W74" si="14">K11*V$9</f>
        <v>5539.4344389999997</v>
      </c>
      <c r="X11" s="123">
        <f t="shared" ref="X11:X74" si="15">V11+W11</f>
        <v>46199.999999999993</v>
      </c>
      <c r="Y11" s="123">
        <f t="shared" ref="Y11:Y74" si="16">J11*Y$9</f>
        <v>34851.913337999998</v>
      </c>
      <c r="Z11" s="123">
        <f t="shared" ref="Z11:Z74" si="17">K11*Y$9</f>
        <v>4748.0866619999997</v>
      </c>
      <c r="AA11" s="55">
        <f t="shared" ref="AA11:AA74" si="18">Y11+Z11</f>
        <v>39600</v>
      </c>
    </row>
    <row r="12" spans="1:27" ht="13.5" customHeight="1">
      <c r="A12" s="118">
        <v>119</v>
      </c>
      <c r="B12" s="56">
        <v>40575</v>
      </c>
      <c r="C12" s="68">
        <v>540</v>
      </c>
      <c r="D12" s="221">
        <f>'base(indices)'!G17</f>
        <v>1.4223476900000001</v>
      </c>
      <c r="E12" s="60">
        <f t="shared" si="0"/>
        <v>768.06775260000006</v>
      </c>
      <c r="F12" s="325">
        <v>0</v>
      </c>
      <c r="G12" s="60">
        <f t="shared" si="1"/>
        <v>0</v>
      </c>
      <c r="H12" s="57">
        <f t="shared" si="2"/>
        <v>768.06775260000006</v>
      </c>
      <c r="I12" s="294">
        <f>I11-H11</f>
        <v>122077.17449702998</v>
      </c>
      <c r="J12" s="102">
        <f>IF((I12)+K12&gt;I148,I148-K12,(I12))</f>
        <v>58086.522230000002</v>
      </c>
      <c r="K12" s="102">
        <f t="shared" si="3"/>
        <v>7913.4777700000004</v>
      </c>
      <c r="L12" s="184">
        <f t="shared" si="4"/>
        <v>66000</v>
      </c>
      <c r="M12" s="102">
        <f t="shared" ref="M12:M20" si="19">J12*M$9</f>
        <v>55182.196118499996</v>
      </c>
      <c r="N12" s="102">
        <f t="shared" si="5"/>
        <v>7517.8038815</v>
      </c>
      <c r="O12" s="102">
        <f t="shared" si="6"/>
        <v>62700</v>
      </c>
      <c r="P12" s="102">
        <f t="shared" si="7"/>
        <v>52277.870007000005</v>
      </c>
      <c r="Q12" s="102">
        <f t="shared" si="8"/>
        <v>7122.1299930000005</v>
      </c>
      <c r="R12" s="102">
        <f t="shared" si="9"/>
        <v>59400.000000000007</v>
      </c>
      <c r="S12" s="102">
        <f t="shared" si="10"/>
        <v>46469.217784000008</v>
      </c>
      <c r="T12" s="102">
        <f t="shared" si="11"/>
        <v>6330.7822160000005</v>
      </c>
      <c r="U12" s="102">
        <f t="shared" si="12"/>
        <v>52800.000000000007</v>
      </c>
      <c r="V12" s="102">
        <f t="shared" si="13"/>
        <v>40660.565560999996</v>
      </c>
      <c r="W12" s="102">
        <f t="shared" si="14"/>
        <v>5539.4344389999997</v>
      </c>
      <c r="X12" s="102">
        <f t="shared" si="15"/>
        <v>46199.999999999993</v>
      </c>
      <c r="Y12" s="102">
        <f t="shared" si="16"/>
        <v>34851.913337999998</v>
      </c>
      <c r="Z12" s="102">
        <f t="shared" si="17"/>
        <v>4748.0866619999997</v>
      </c>
      <c r="AA12" s="66">
        <f t="shared" si="18"/>
        <v>39600</v>
      </c>
    </row>
    <row r="13" spans="1:27" ht="13.5" customHeight="1">
      <c r="A13" s="118">
        <v>118</v>
      </c>
      <c r="B13" s="46">
        <v>40603</v>
      </c>
      <c r="C13" s="68">
        <v>545</v>
      </c>
      <c r="D13" s="221">
        <f>'base(indices)'!G18</f>
        <v>1.42160277</v>
      </c>
      <c r="E13" s="70">
        <f t="shared" si="0"/>
        <v>774.77350965000005</v>
      </c>
      <c r="F13" s="325">
        <v>0</v>
      </c>
      <c r="G13" s="70">
        <f t="shared" si="1"/>
        <v>0</v>
      </c>
      <c r="H13" s="68">
        <f t="shared" si="2"/>
        <v>774.77350965000005</v>
      </c>
      <c r="I13" s="295">
        <f t="shared" ref="I13:I76" si="20">I12-H12</f>
        <v>121309.10674442997</v>
      </c>
      <c r="J13" s="122">
        <f>IF((I13)+K13&gt;I148,I148-K13,(I13))</f>
        <v>58086.522230000002</v>
      </c>
      <c r="K13" s="122">
        <f t="shared" si="3"/>
        <v>7913.4777700000004</v>
      </c>
      <c r="L13" s="183">
        <f t="shared" si="4"/>
        <v>66000</v>
      </c>
      <c r="M13" s="122">
        <f t="shared" si="19"/>
        <v>55182.196118499996</v>
      </c>
      <c r="N13" s="122">
        <f t="shared" si="5"/>
        <v>7517.8038815</v>
      </c>
      <c r="O13" s="122">
        <f t="shared" si="6"/>
        <v>62700</v>
      </c>
      <c r="P13" s="104">
        <f t="shared" si="7"/>
        <v>52277.870007000005</v>
      </c>
      <c r="Q13" s="122">
        <f t="shared" si="8"/>
        <v>7122.1299930000005</v>
      </c>
      <c r="R13" s="122">
        <f t="shared" si="9"/>
        <v>59400.000000000007</v>
      </c>
      <c r="S13" s="122">
        <f t="shared" si="10"/>
        <v>46469.217784000008</v>
      </c>
      <c r="T13" s="122">
        <f t="shared" si="11"/>
        <v>6330.7822160000005</v>
      </c>
      <c r="U13" s="122">
        <f t="shared" si="12"/>
        <v>52800.000000000007</v>
      </c>
      <c r="V13" s="122">
        <f t="shared" si="13"/>
        <v>40660.565560999996</v>
      </c>
      <c r="W13" s="122">
        <f t="shared" si="14"/>
        <v>5539.4344389999997</v>
      </c>
      <c r="X13" s="122">
        <f t="shared" si="15"/>
        <v>46199.999999999993</v>
      </c>
      <c r="Y13" s="122">
        <f t="shared" si="16"/>
        <v>34851.913337999998</v>
      </c>
      <c r="Z13" s="122">
        <f t="shared" si="17"/>
        <v>4748.0866619999997</v>
      </c>
      <c r="AA13" s="52">
        <f t="shared" si="18"/>
        <v>39600</v>
      </c>
    </row>
    <row r="14" spans="1:27" ht="13.5" customHeight="1">
      <c r="A14" s="118">
        <v>117</v>
      </c>
      <c r="B14" s="56">
        <v>40634</v>
      </c>
      <c r="C14" s="68">
        <v>545</v>
      </c>
      <c r="D14" s="221">
        <f>'base(indices)'!G19</f>
        <v>1.41988187</v>
      </c>
      <c r="E14" s="60">
        <f t="shared" si="0"/>
        <v>773.83561914999996</v>
      </c>
      <c r="F14" s="325">
        <v>0</v>
      </c>
      <c r="G14" s="60">
        <f t="shared" si="1"/>
        <v>0</v>
      </c>
      <c r="H14" s="57">
        <f t="shared" si="2"/>
        <v>773.83561914999996</v>
      </c>
      <c r="I14" s="294">
        <f t="shared" si="20"/>
        <v>120534.33323477997</v>
      </c>
      <c r="J14" s="102">
        <f>IF((I14)+K14&gt;I148,I148-K14,(I14))</f>
        <v>58086.522230000002</v>
      </c>
      <c r="K14" s="102">
        <f t="shared" si="3"/>
        <v>7913.4777700000004</v>
      </c>
      <c r="L14" s="184">
        <f t="shared" si="4"/>
        <v>66000</v>
      </c>
      <c r="M14" s="102">
        <f t="shared" si="19"/>
        <v>55182.196118499996</v>
      </c>
      <c r="N14" s="102">
        <f t="shared" si="5"/>
        <v>7517.8038815</v>
      </c>
      <c r="O14" s="102">
        <f t="shared" si="6"/>
        <v>62700</v>
      </c>
      <c r="P14" s="102">
        <f t="shared" si="7"/>
        <v>52277.870007000005</v>
      </c>
      <c r="Q14" s="102">
        <f t="shared" si="8"/>
        <v>7122.1299930000005</v>
      </c>
      <c r="R14" s="102">
        <f t="shared" si="9"/>
        <v>59400.000000000007</v>
      </c>
      <c r="S14" s="102">
        <f t="shared" si="10"/>
        <v>46469.217784000008</v>
      </c>
      <c r="T14" s="102">
        <f t="shared" si="11"/>
        <v>6330.7822160000005</v>
      </c>
      <c r="U14" s="102">
        <f t="shared" si="12"/>
        <v>52800.000000000007</v>
      </c>
      <c r="V14" s="102">
        <f t="shared" si="13"/>
        <v>40660.565560999996</v>
      </c>
      <c r="W14" s="102">
        <f t="shared" si="14"/>
        <v>5539.4344389999997</v>
      </c>
      <c r="X14" s="102">
        <f t="shared" si="15"/>
        <v>46199.999999999993</v>
      </c>
      <c r="Y14" s="102">
        <f t="shared" si="16"/>
        <v>34851.913337999998</v>
      </c>
      <c r="Z14" s="102">
        <f t="shared" si="17"/>
        <v>4748.0866619999997</v>
      </c>
      <c r="AA14" s="66">
        <f t="shared" si="18"/>
        <v>39600</v>
      </c>
    </row>
    <row r="15" spans="1:27" ht="13.5" customHeight="1">
      <c r="A15" s="118">
        <v>116</v>
      </c>
      <c r="B15" s="46">
        <v>40664</v>
      </c>
      <c r="C15" s="68">
        <v>545</v>
      </c>
      <c r="D15" s="221">
        <f>'base(indices)'!G20</f>
        <v>1.41935813</v>
      </c>
      <c r="E15" s="70">
        <f t="shared" si="0"/>
        <v>773.55018084999995</v>
      </c>
      <c r="F15" s="325">
        <v>0</v>
      </c>
      <c r="G15" s="70">
        <f t="shared" si="1"/>
        <v>0</v>
      </c>
      <c r="H15" s="68">
        <f t="shared" si="2"/>
        <v>773.55018084999995</v>
      </c>
      <c r="I15" s="295">
        <f t="shared" si="20"/>
        <v>119760.49761562997</v>
      </c>
      <c r="J15" s="122">
        <f>IF((I15)+K15&gt;I148,I148-K15,(I15))</f>
        <v>58086.522230000002</v>
      </c>
      <c r="K15" s="122">
        <f t="shared" si="3"/>
        <v>7913.4777700000004</v>
      </c>
      <c r="L15" s="183">
        <f t="shared" si="4"/>
        <v>66000</v>
      </c>
      <c r="M15" s="122">
        <f t="shared" si="19"/>
        <v>55182.196118499996</v>
      </c>
      <c r="N15" s="122">
        <f t="shared" si="5"/>
        <v>7517.8038815</v>
      </c>
      <c r="O15" s="122">
        <f t="shared" si="6"/>
        <v>62700</v>
      </c>
      <c r="P15" s="104">
        <f t="shared" si="7"/>
        <v>52277.870007000005</v>
      </c>
      <c r="Q15" s="122">
        <f t="shared" si="8"/>
        <v>7122.1299930000005</v>
      </c>
      <c r="R15" s="122">
        <f t="shared" si="9"/>
        <v>59400.000000000007</v>
      </c>
      <c r="S15" s="122">
        <f t="shared" si="10"/>
        <v>46469.217784000008</v>
      </c>
      <c r="T15" s="122">
        <f t="shared" si="11"/>
        <v>6330.7822160000005</v>
      </c>
      <c r="U15" s="122">
        <f t="shared" si="12"/>
        <v>52800.000000000007</v>
      </c>
      <c r="V15" s="122">
        <f t="shared" si="13"/>
        <v>40660.565560999996</v>
      </c>
      <c r="W15" s="122">
        <f t="shared" si="14"/>
        <v>5539.4344389999997</v>
      </c>
      <c r="X15" s="122">
        <f t="shared" si="15"/>
        <v>46199.999999999993</v>
      </c>
      <c r="Y15" s="122">
        <f t="shared" si="16"/>
        <v>34851.913337999998</v>
      </c>
      <c r="Z15" s="122">
        <f t="shared" si="17"/>
        <v>4748.0866619999997</v>
      </c>
      <c r="AA15" s="52">
        <f t="shared" si="18"/>
        <v>39600</v>
      </c>
    </row>
    <row r="16" spans="1:27" ht="13.5" customHeight="1">
      <c r="A16" s="118">
        <v>115</v>
      </c>
      <c r="B16" s="56">
        <v>40695</v>
      </c>
      <c r="C16" s="68">
        <v>545</v>
      </c>
      <c r="D16" s="221">
        <f>'base(indices)'!G21</f>
        <v>1.4171332299999999</v>
      </c>
      <c r="E16" s="60">
        <f t="shared" si="0"/>
        <v>772.33761034999998</v>
      </c>
      <c r="F16" s="325">
        <v>0</v>
      </c>
      <c r="G16" s="60">
        <f t="shared" si="1"/>
        <v>0</v>
      </c>
      <c r="H16" s="57">
        <f t="shared" si="2"/>
        <v>772.33761034999998</v>
      </c>
      <c r="I16" s="294">
        <f t="shared" si="20"/>
        <v>118986.94743477997</v>
      </c>
      <c r="J16" s="102">
        <f>IF((I16)+K16&gt;I148,I148-K16,(I16))</f>
        <v>58086.522230000002</v>
      </c>
      <c r="K16" s="102">
        <f t="shared" si="3"/>
        <v>7913.4777700000004</v>
      </c>
      <c r="L16" s="184">
        <f t="shared" si="4"/>
        <v>66000</v>
      </c>
      <c r="M16" s="102">
        <f t="shared" si="19"/>
        <v>55182.196118499996</v>
      </c>
      <c r="N16" s="102">
        <f t="shared" si="5"/>
        <v>7517.8038815</v>
      </c>
      <c r="O16" s="102">
        <f t="shared" si="6"/>
        <v>62700</v>
      </c>
      <c r="P16" s="102">
        <f t="shared" si="7"/>
        <v>52277.870007000005</v>
      </c>
      <c r="Q16" s="102">
        <f t="shared" si="8"/>
        <v>7122.1299930000005</v>
      </c>
      <c r="R16" s="102">
        <f t="shared" si="9"/>
        <v>59400.000000000007</v>
      </c>
      <c r="S16" s="102">
        <f t="shared" si="10"/>
        <v>46469.217784000008</v>
      </c>
      <c r="T16" s="102">
        <f t="shared" si="11"/>
        <v>6330.7822160000005</v>
      </c>
      <c r="U16" s="102">
        <f t="shared" si="12"/>
        <v>52800.000000000007</v>
      </c>
      <c r="V16" s="102">
        <f t="shared" si="13"/>
        <v>40660.565560999996</v>
      </c>
      <c r="W16" s="102">
        <f t="shared" si="14"/>
        <v>5539.4344389999997</v>
      </c>
      <c r="X16" s="102">
        <f t="shared" si="15"/>
        <v>46199.999999999993</v>
      </c>
      <c r="Y16" s="102">
        <f t="shared" si="16"/>
        <v>34851.913337999998</v>
      </c>
      <c r="Z16" s="102">
        <f t="shared" si="17"/>
        <v>4748.0866619999997</v>
      </c>
      <c r="AA16" s="66">
        <f t="shared" si="18"/>
        <v>39600</v>
      </c>
    </row>
    <row r="17" spans="1:27" ht="13.5" customHeight="1">
      <c r="A17" s="118">
        <v>114</v>
      </c>
      <c r="B17" s="46">
        <v>40725</v>
      </c>
      <c r="C17" s="68">
        <v>545</v>
      </c>
      <c r="D17" s="221">
        <f>'base(indices)'!G22</f>
        <v>1.4155563</v>
      </c>
      <c r="E17" s="70">
        <f t="shared" si="0"/>
        <v>771.4781835</v>
      </c>
      <c r="F17" s="325">
        <v>0</v>
      </c>
      <c r="G17" s="70">
        <f t="shared" si="1"/>
        <v>0</v>
      </c>
      <c r="H17" s="68">
        <f t="shared" si="2"/>
        <v>771.4781835</v>
      </c>
      <c r="I17" s="295">
        <f t="shared" si="20"/>
        <v>118214.60982442996</v>
      </c>
      <c r="J17" s="122">
        <f>IF((I17)+K17&gt;I148,I148-K17,(I17))</f>
        <v>58086.522230000002</v>
      </c>
      <c r="K17" s="122">
        <f t="shared" si="3"/>
        <v>7913.4777700000004</v>
      </c>
      <c r="L17" s="183">
        <f t="shared" si="4"/>
        <v>66000</v>
      </c>
      <c r="M17" s="122">
        <f t="shared" si="19"/>
        <v>55182.196118499996</v>
      </c>
      <c r="N17" s="122">
        <f t="shared" si="5"/>
        <v>7517.8038815</v>
      </c>
      <c r="O17" s="122">
        <f t="shared" si="6"/>
        <v>62700</v>
      </c>
      <c r="P17" s="104">
        <f t="shared" si="7"/>
        <v>52277.870007000005</v>
      </c>
      <c r="Q17" s="122">
        <f t="shared" si="8"/>
        <v>7122.1299930000005</v>
      </c>
      <c r="R17" s="122">
        <f t="shared" si="9"/>
        <v>59400.000000000007</v>
      </c>
      <c r="S17" s="122">
        <f t="shared" si="10"/>
        <v>46469.217784000008</v>
      </c>
      <c r="T17" s="122">
        <f t="shared" si="11"/>
        <v>6330.7822160000005</v>
      </c>
      <c r="U17" s="122">
        <f t="shared" si="12"/>
        <v>52800.000000000007</v>
      </c>
      <c r="V17" s="122">
        <f t="shared" si="13"/>
        <v>40660.565560999996</v>
      </c>
      <c r="W17" s="122">
        <f t="shared" si="14"/>
        <v>5539.4344389999997</v>
      </c>
      <c r="X17" s="122">
        <f t="shared" si="15"/>
        <v>46199.999999999993</v>
      </c>
      <c r="Y17" s="122">
        <f t="shared" si="16"/>
        <v>34851.913337999998</v>
      </c>
      <c r="Z17" s="122">
        <f t="shared" si="17"/>
        <v>4748.0866619999997</v>
      </c>
      <c r="AA17" s="52">
        <f t="shared" si="18"/>
        <v>39600</v>
      </c>
    </row>
    <row r="18" spans="1:27" ht="13.5" customHeight="1">
      <c r="A18" s="118">
        <v>113</v>
      </c>
      <c r="B18" s="56">
        <v>40756</v>
      </c>
      <c r="C18" s="68">
        <v>545</v>
      </c>
      <c r="D18" s="221">
        <f>'base(indices)'!G23</f>
        <v>1.4138187200000001</v>
      </c>
      <c r="E18" s="60">
        <f t="shared" si="0"/>
        <v>770.5312024000001</v>
      </c>
      <c r="F18" s="325">
        <v>0</v>
      </c>
      <c r="G18" s="60">
        <f t="shared" si="1"/>
        <v>0</v>
      </c>
      <c r="H18" s="57">
        <f t="shared" si="2"/>
        <v>770.5312024000001</v>
      </c>
      <c r="I18" s="294">
        <f t="shared" si="20"/>
        <v>117443.13164092996</v>
      </c>
      <c r="J18" s="102">
        <f>IF((I18)+K18&gt;I148,I148-K18,(I18))</f>
        <v>58086.522230000002</v>
      </c>
      <c r="K18" s="102">
        <f t="shared" si="3"/>
        <v>7913.4777700000004</v>
      </c>
      <c r="L18" s="184">
        <f t="shared" si="4"/>
        <v>66000</v>
      </c>
      <c r="M18" s="102">
        <f t="shared" si="19"/>
        <v>55182.196118499996</v>
      </c>
      <c r="N18" s="102">
        <f t="shared" si="5"/>
        <v>7517.8038815</v>
      </c>
      <c r="O18" s="102">
        <f t="shared" si="6"/>
        <v>62700</v>
      </c>
      <c r="P18" s="102">
        <f>J18*$P$9</f>
        <v>52277.870007000005</v>
      </c>
      <c r="Q18" s="102">
        <f t="shared" si="8"/>
        <v>7122.1299930000005</v>
      </c>
      <c r="R18" s="102">
        <f t="shared" si="9"/>
        <v>59400.000000000007</v>
      </c>
      <c r="S18" s="102">
        <f t="shared" si="10"/>
        <v>46469.217784000008</v>
      </c>
      <c r="T18" s="102">
        <f t="shared" si="11"/>
        <v>6330.7822160000005</v>
      </c>
      <c r="U18" s="102">
        <f t="shared" si="12"/>
        <v>52800.000000000007</v>
      </c>
      <c r="V18" s="102">
        <f t="shared" si="13"/>
        <v>40660.565560999996</v>
      </c>
      <c r="W18" s="102">
        <f t="shared" si="14"/>
        <v>5539.4344389999997</v>
      </c>
      <c r="X18" s="102">
        <f t="shared" si="15"/>
        <v>46199.999999999993</v>
      </c>
      <c r="Y18" s="102">
        <f t="shared" si="16"/>
        <v>34851.913337999998</v>
      </c>
      <c r="Z18" s="102">
        <f t="shared" si="17"/>
        <v>4748.0866619999997</v>
      </c>
      <c r="AA18" s="66">
        <f t="shared" si="18"/>
        <v>39600</v>
      </c>
    </row>
    <row r="19" spans="1:27" ht="13.5" customHeight="1">
      <c r="A19" s="118">
        <v>112</v>
      </c>
      <c r="B19" s="46">
        <v>40787</v>
      </c>
      <c r="C19" s="68">
        <v>545</v>
      </c>
      <c r="D19" s="221">
        <f>'base(indices)'!G24</f>
        <v>1.41088971</v>
      </c>
      <c r="E19" s="70">
        <f t="shared" si="0"/>
        <v>768.93489194999995</v>
      </c>
      <c r="F19" s="325">
        <v>0</v>
      </c>
      <c r="G19" s="70">
        <f t="shared" si="1"/>
        <v>0</v>
      </c>
      <c r="H19" s="68">
        <f t="shared" si="2"/>
        <v>768.93489194999995</v>
      </c>
      <c r="I19" s="295">
        <f t="shared" si="20"/>
        <v>116672.60043852996</v>
      </c>
      <c r="J19" s="122">
        <f>IF((I19)+K19&gt;I148,I148-K19,(I19))</f>
        <v>58086.522230000002</v>
      </c>
      <c r="K19" s="122">
        <f t="shared" si="3"/>
        <v>7913.4777700000004</v>
      </c>
      <c r="L19" s="183">
        <f t="shared" si="4"/>
        <v>66000</v>
      </c>
      <c r="M19" s="122">
        <f t="shared" si="19"/>
        <v>55182.196118499996</v>
      </c>
      <c r="N19" s="122">
        <f t="shared" si="5"/>
        <v>7517.8038815</v>
      </c>
      <c r="O19" s="122">
        <f t="shared" si="6"/>
        <v>62700</v>
      </c>
      <c r="P19" s="104">
        <f t="shared" si="7"/>
        <v>52277.870007000005</v>
      </c>
      <c r="Q19" s="122">
        <f t="shared" si="8"/>
        <v>7122.1299930000005</v>
      </c>
      <c r="R19" s="122">
        <f t="shared" si="9"/>
        <v>59400.000000000007</v>
      </c>
      <c r="S19" s="122">
        <f t="shared" si="10"/>
        <v>46469.217784000008</v>
      </c>
      <c r="T19" s="122">
        <f t="shared" si="11"/>
        <v>6330.7822160000005</v>
      </c>
      <c r="U19" s="122">
        <f t="shared" si="12"/>
        <v>52800.000000000007</v>
      </c>
      <c r="V19" s="122">
        <f t="shared" si="13"/>
        <v>40660.565560999996</v>
      </c>
      <c r="W19" s="122">
        <f t="shared" si="14"/>
        <v>5539.4344389999997</v>
      </c>
      <c r="X19" s="122">
        <f t="shared" si="15"/>
        <v>46199.999999999993</v>
      </c>
      <c r="Y19" s="122">
        <f t="shared" si="16"/>
        <v>34851.913337999998</v>
      </c>
      <c r="Z19" s="122">
        <f t="shared" si="17"/>
        <v>4748.0866619999997</v>
      </c>
      <c r="AA19" s="52">
        <f t="shared" si="18"/>
        <v>39600</v>
      </c>
    </row>
    <row r="20" spans="1:27" ht="13.5" customHeight="1">
      <c r="A20" s="118">
        <v>111</v>
      </c>
      <c r="B20" s="56">
        <v>40817</v>
      </c>
      <c r="C20" s="68">
        <v>545</v>
      </c>
      <c r="D20" s="221">
        <f>'base(indices)'!G25</f>
        <v>1.409476</v>
      </c>
      <c r="E20" s="60">
        <f t="shared" si="0"/>
        <v>768.16441999999995</v>
      </c>
      <c r="F20" s="325">
        <v>0</v>
      </c>
      <c r="G20" s="60">
        <f t="shared" si="1"/>
        <v>0</v>
      </c>
      <c r="H20" s="57">
        <f t="shared" si="2"/>
        <v>768.16441999999995</v>
      </c>
      <c r="I20" s="294">
        <f t="shared" si="20"/>
        <v>115903.66554657996</v>
      </c>
      <c r="J20" s="102">
        <f>IF((I20)+K20&gt;I148,I148-K20,(I20))</f>
        <v>58086.522230000002</v>
      </c>
      <c r="K20" s="102">
        <f t="shared" si="3"/>
        <v>7913.4777700000004</v>
      </c>
      <c r="L20" s="184">
        <f t="shared" si="4"/>
        <v>66000</v>
      </c>
      <c r="M20" s="102">
        <f t="shared" si="19"/>
        <v>55182.196118499996</v>
      </c>
      <c r="N20" s="102">
        <f t="shared" si="5"/>
        <v>7517.8038815</v>
      </c>
      <c r="O20" s="102">
        <f t="shared" si="6"/>
        <v>62700</v>
      </c>
      <c r="P20" s="102">
        <f t="shared" si="7"/>
        <v>52277.870007000005</v>
      </c>
      <c r="Q20" s="102">
        <f t="shared" si="8"/>
        <v>7122.1299930000005</v>
      </c>
      <c r="R20" s="102">
        <f t="shared" si="9"/>
        <v>59400.000000000007</v>
      </c>
      <c r="S20" s="102">
        <f t="shared" si="10"/>
        <v>46469.217784000008</v>
      </c>
      <c r="T20" s="102">
        <f t="shared" si="11"/>
        <v>6330.7822160000005</v>
      </c>
      <c r="U20" s="102">
        <f t="shared" si="12"/>
        <v>52800.000000000007</v>
      </c>
      <c r="V20" s="102">
        <f t="shared" si="13"/>
        <v>40660.565560999996</v>
      </c>
      <c r="W20" s="102">
        <f t="shared" si="14"/>
        <v>5539.4344389999997</v>
      </c>
      <c r="X20" s="102">
        <f t="shared" si="15"/>
        <v>46199.999999999993</v>
      </c>
      <c r="Y20" s="102">
        <f t="shared" si="16"/>
        <v>34851.913337999998</v>
      </c>
      <c r="Z20" s="102">
        <f t="shared" si="17"/>
        <v>4748.0866619999997</v>
      </c>
      <c r="AA20" s="66">
        <f t="shared" si="18"/>
        <v>39600</v>
      </c>
    </row>
    <row r="21" spans="1:27" ht="13.5" customHeight="1">
      <c r="A21" s="118">
        <v>110</v>
      </c>
      <c r="B21" s="46">
        <v>40848</v>
      </c>
      <c r="C21" s="68">
        <v>545</v>
      </c>
      <c r="D21" s="221">
        <f>'base(indices)'!G26</f>
        <v>1.4086026700000001</v>
      </c>
      <c r="E21" s="70">
        <f t="shared" si="0"/>
        <v>767.68845514999998</v>
      </c>
      <c r="F21" s="325">
        <v>0</v>
      </c>
      <c r="G21" s="70">
        <f t="shared" si="1"/>
        <v>0</v>
      </c>
      <c r="H21" s="68">
        <f t="shared" si="2"/>
        <v>767.68845514999998</v>
      </c>
      <c r="I21" s="295">
        <f t="shared" si="20"/>
        <v>115135.50112657995</v>
      </c>
      <c r="J21" s="122">
        <f>IF((I21)+K21&gt;I148,I148-K21,(I21))</f>
        <v>58086.522230000002</v>
      </c>
      <c r="K21" s="122">
        <f t="shared" si="3"/>
        <v>7913.4777700000004</v>
      </c>
      <c r="L21" s="183">
        <f>J21+K21</f>
        <v>66000</v>
      </c>
      <c r="M21" s="122">
        <f>J21*M$9</f>
        <v>55182.196118499996</v>
      </c>
      <c r="N21" s="122">
        <f>K21*M$9</f>
        <v>7517.8038815</v>
      </c>
      <c r="O21" s="122">
        <f>M21+N21</f>
        <v>62700</v>
      </c>
      <c r="P21" s="104">
        <f t="shared" si="7"/>
        <v>52277.870007000005</v>
      </c>
      <c r="Q21" s="122">
        <f t="shared" si="8"/>
        <v>7122.1299930000005</v>
      </c>
      <c r="R21" s="122">
        <f t="shared" si="9"/>
        <v>59400.000000000007</v>
      </c>
      <c r="S21" s="122">
        <f t="shared" si="10"/>
        <v>46469.217784000008</v>
      </c>
      <c r="T21" s="122">
        <f t="shared" si="11"/>
        <v>6330.7822160000005</v>
      </c>
      <c r="U21" s="122">
        <f t="shared" si="12"/>
        <v>52800.000000000007</v>
      </c>
      <c r="V21" s="122">
        <f t="shared" si="13"/>
        <v>40660.565560999996</v>
      </c>
      <c r="W21" s="122">
        <f t="shared" si="14"/>
        <v>5539.4344389999997</v>
      </c>
      <c r="X21" s="122">
        <f t="shared" si="15"/>
        <v>46199.999999999993</v>
      </c>
      <c r="Y21" s="122">
        <f t="shared" si="16"/>
        <v>34851.913337999998</v>
      </c>
      <c r="Z21" s="122">
        <f t="shared" si="17"/>
        <v>4748.0866619999997</v>
      </c>
      <c r="AA21" s="52">
        <f t="shared" si="18"/>
        <v>39600</v>
      </c>
    </row>
    <row r="22" spans="1:27" ht="13.5" customHeight="1" thickBot="1">
      <c r="A22" s="229">
        <v>109</v>
      </c>
      <c r="B22" s="161">
        <v>40878</v>
      </c>
      <c r="C22" s="77">
        <v>545</v>
      </c>
      <c r="D22" s="232">
        <f>'base(indices)'!G27</f>
        <v>1.4076947099999999</v>
      </c>
      <c r="E22" s="233">
        <f t="shared" si="0"/>
        <v>767.19361694999998</v>
      </c>
      <c r="F22" s="326">
        <v>0</v>
      </c>
      <c r="G22" s="233">
        <f t="shared" si="1"/>
        <v>0</v>
      </c>
      <c r="H22" s="231">
        <f t="shared" si="2"/>
        <v>767.19361694999998</v>
      </c>
      <c r="I22" s="296">
        <f t="shared" si="20"/>
        <v>114367.81267142996</v>
      </c>
      <c r="J22" s="95">
        <f>IF((I22)+K22&gt;I148,I148-K22,(I22))</f>
        <v>58086.522230000002</v>
      </c>
      <c r="K22" s="95">
        <f t="shared" si="3"/>
        <v>7913.4777700000004</v>
      </c>
      <c r="L22" s="291">
        <f>J22+K22</f>
        <v>66000</v>
      </c>
      <c r="M22" s="95">
        <f>J22*M$9</f>
        <v>55182.196118499996</v>
      </c>
      <c r="N22" s="95">
        <f t="shared" ref="N22:N85" si="21">K22*M$9</f>
        <v>7517.8038815</v>
      </c>
      <c r="O22" s="95">
        <f t="shared" ref="O22:O85" si="22">M22+N22</f>
        <v>62700</v>
      </c>
      <c r="P22" s="95">
        <f t="shared" si="7"/>
        <v>52277.870007000005</v>
      </c>
      <c r="Q22" s="95">
        <f t="shared" si="8"/>
        <v>7122.1299930000005</v>
      </c>
      <c r="R22" s="95">
        <f t="shared" si="9"/>
        <v>59400.000000000007</v>
      </c>
      <c r="S22" s="95">
        <f t="shared" si="10"/>
        <v>46469.217784000008</v>
      </c>
      <c r="T22" s="95">
        <f t="shared" si="11"/>
        <v>6330.7822160000005</v>
      </c>
      <c r="U22" s="95">
        <f t="shared" si="12"/>
        <v>52800.000000000007</v>
      </c>
      <c r="V22" s="95">
        <f t="shared" si="13"/>
        <v>40660.565560999996</v>
      </c>
      <c r="W22" s="95">
        <f t="shared" si="14"/>
        <v>5539.4344389999997</v>
      </c>
      <c r="X22" s="95">
        <f t="shared" si="15"/>
        <v>46199.999999999993</v>
      </c>
      <c r="Y22" s="95">
        <f t="shared" si="16"/>
        <v>34851.913337999998</v>
      </c>
      <c r="Z22" s="95">
        <f t="shared" si="17"/>
        <v>4748.0866619999997</v>
      </c>
      <c r="AA22" s="237">
        <f t="shared" si="18"/>
        <v>39600</v>
      </c>
    </row>
    <row r="23" spans="1:27" ht="13.5" customHeight="1">
      <c r="A23" s="219">
        <v>108</v>
      </c>
      <c r="B23" s="160">
        <v>40909</v>
      </c>
      <c r="C23" s="47">
        <v>622</v>
      </c>
      <c r="D23" s="239">
        <f>'base(indices)'!G28</f>
        <v>1.40637693</v>
      </c>
      <c r="E23" s="87">
        <f t="shared" si="0"/>
        <v>874.76645045999999</v>
      </c>
      <c r="F23" s="324">
        <v>0</v>
      </c>
      <c r="G23" s="87">
        <f t="shared" si="1"/>
        <v>0</v>
      </c>
      <c r="H23" s="47">
        <f t="shared" si="2"/>
        <v>874.76645045999999</v>
      </c>
      <c r="I23" s="293">
        <f t="shared" si="20"/>
        <v>113600.61905447996</v>
      </c>
      <c r="J23" s="123">
        <f>IF((I23)+K23&gt;I148,I148-K23,(I23))</f>
        <v>58086.522230000002</v>
      </c>
      <c r="K23" s="123">
        <f t="shared" si="3"/>
        <v>7913.4777700000004</v>
      </c>
      <c r="L23" s="290">
        <f t="shared" ref="L23:L86" si="23">J23+K23</f>
        <v>66000</v>
      </c>
      <c r="M23" s="123">
        <f t="shared" ref="M23:M86" si="24">J23*M$9</f>
        <v>55182.196118499996</v>
      </c>
      <c r="N23" s="123">
        <f t="shared" si="21"/>
        <v>7517.8038815</v>
      </c>
      <c r="O23" s="123">
        <f t="shared" si="22"/>
        <v>62700</v>
      </c>
      <c r="P23" s="100">
        <f>J23*$P$9</f>
        <v>52277.870007000005</v>
      </c>
      <c r="Q23" s="123">
        <f t="shared" si="8"/>
        <v>7122.1299930000005</v>
      </c>
      <c r="R23" s="123">
        <f t="shared" si="9"/>
        <v>59400.000000000007</v>
      </c>
      <c r="S23" s="123">
        <f t="shared" si="10"/>
        <v>46469.217784000008</v>
      </c>
      <c r="T23" s="123">
        <f t="shared" si="11"/>
        <v>6330.7822160000005</v>
      </c>
      <c r="U23" s="123">
        <f t="shared" si="12"/>
        <v>52800.000000000007</v>
      </c>
      <c r="V23" s="123">
        <f t="shared" si="13"/>
        <v>40660.565560999996</v>
      </c>
      <c r="W23" s="123">
        <f t="shared" si="14"/>
        <v>5539.4344389999997</v>
      </c>
      <c r="X23" s="123">
        <f t="shared" si="15"/>
        <v>46199.999999999993</v>
      </c>
      <c r="Y23" s="123">
        <f t="shared" si="16"/>
        <v>34851.913337999998</v>
      </c>
      <c r="Z23" s="123">
        <f t="shared" si="17"/>
        <v>4748.0866619999997</v>
      </c>
      <c r="AA23" s="55">
        <f t="shared" si="18"/>
        <v>39600</v>
      </c>
    </row>
    <row r="24" spans="1:27" ht="13.5" customHeight="1">
      <c r="A24" s="118">
        <v>107</v>
      </c>
      <c r="B24" s="56">
        <v>40940</v>
      </c>
      <c r="C24" s="68">
        <v>622</v>
      </c>
      <c r="D24" s="221">
        <f>'base(indices)'!G29</f>
        <v>1.4051628700000001</v>
      </c>
      <c r="E24" s="60">
        <f t="shared" si="0"/>
        <v>874.01130513999999</v>
      </c>
      <c r="F24" s="325">
        <v>0</v>
      </c>
      <c r="G24" s="60">
        <f t="shared" si="1"/>
        <v>0</v>
      </c>
      <c r="H24" s="57">
        <f t="shared" si="2"/>
        <v>874.01130513999999</v>
      </c>
      <c r="I24" s="294">
        <f t="shared" si="20"/>
        <v>112725.85260401996</v>
      </c>
      <c r="J24" s="102">
        <f>IF((I24)+K24&gt;I148,I148-K24,(I24))</f>
        <v>58086.522230000002</v>
      </c>
      <c r="K24" s="102">
        <f t="shared" si="3"/>
        <v>7913.4777700000004</v>
      </c>
      <c r="L24" s="184">
        <f t="shared" si="23"/>
        <v>66000</v>
      </c>
      <c r="M24" s="102">
        <f t="shared" si="24"/>
        <v>55182.196118499996</v>
      </c>
      <c r="N24" s="102">
        <f t="shared" si="21"/>
        <v>7517.8038815</v>
      </c>
      <c r="O24" s="102">
        <f t="shared" si="22"/>
        <v>62700</v>
      </c>
      <c r="P24" s="102">
        <f t="shared" si="7"/>
        <v>52277.870007000005</v>
      </c>
      <c r="Q24" s="102">
        <f t="shared" si="8"/>
        <v>7122.1299930000005</v>
      </c>
      <c r="R24" s="102">
        <f t="shared" si="9"/>
        <v>59400.000000000007</v>
      </c>
      <c r="S24" s="102">
        <f t="shared" si="10"/>
        <v>46469.217784000008</v>
      </c>
      <c r="T24" s="102">
        <f t="shared" si="11"/>
        <v>6330.7822160000005</v>
      </c>
      <c r="U24" s="102">
        <f t="shared" si="12"/>
        <v>52800.000000000007</v>
      </c>
      <c r="V24" s="102">
        <f t="shared" si="13"/>
        <v>40660.565560999996</v>
      </c>
      <c r="W24" s="102">
        <f t="shared" si="14"/>
        <v>5539.4344389999997</v>
      </c>
      <c r="X24" s="102">
        <f t="shared" si="15"/>
        <v>46199.999999999993</v>
      </c>
      <c r="Y24" s="102">
        <f t="shared" si="16"/>
        <v>34851.913337999998</v>
      </c>
      <c r="Z24" s="102">
        <f t="shared" si="17"/>
        <v>4748.0866619999997</v>
      </c>
      <c r="AA24" s="66">
        <f t="shared" si="18"/>
        <v>39600</v>
      </c>
    </row>
    <row r="25" spans="1:27" ht="13.5" customHeight="1">
      <c r="A25" s="118">
        <v>106</v>
      </c>
      <c r="B25" s="56">
        <v>40969</v>
      </c>
      <c r="C25" s="68">
        <v>622</v>
      </c>
      <c r="D25" s="221">
        <f>'base(indices)'!G30</f>
        <v>1.4051628700000001</v>
      </c>
      <c r="E25" s="70">
        <f t="shared" si="0"/>
        <v>874.01130513999999</v>
      </c>
      <c r="F25" s="325">
        <v>0</v>
      </c>
      <c r="G25" s="70">
        <f t="shared" si="1"/>
        <v>0</v>
      </c>
      <c r="H25" s="68">
        <f t="shared" si="2"/>
        <v>874.01130513999999</v>
      </c>
      <c r="I25" s="295">
        <f t="shared" si="20"/>
        <v>111851.84129887997</v>
      </c>
      <c r="J25" s="122">
        <f>IF((I25)+K25&gt;I148,I148-K25,(I25))</f>
        <v>58086.522230000002</v>
      </c>
      <c r="K25" s="122">
        <f t="shared" si="3"/>
        <v>7913.4777700000004</v>
      </c>
      <c r="L25" s="183">
        <f t="shared" si="23"/>
        <v>66000</v>
      </c>
      <c r="M25" s="122">
        <f t="shared" si="24"/>
        <v>55182.196118499996</v>
      </c>
      <c r="N25" s="122">
        <f t="shared" si="21"/>
        <v>7517.8038815</v>
      </c>
      <c r="O25" s="122">
        <f t="shared" si="22"/>
        <v>62700</v>
      </c>
      <c r="P25" s="104">
        <f t="shared" si="7"/>
        <v>52277.870007000005</v>
      </c>
      <c r="Q25" s="122">
        <f t="shared" si="8"/>
        <v>7122.1299930000005</v>
      </c>
      <c r="R25" s="122">
        <f t="shared" si="9"/>
        <v>59400.000000000007</v>
      </c>
      <c r="S25" s="122">
        <f t="shared" si="10"/>
        <v>46469.217784000008</v>
      </c>
      <c r="T25" s="122">
        <f t="shared" si="11"/>
        <v>6330.7822160000005</v>
      </c>
      <c r="U25" s="122">
        <f t="shared" si="12"/>
        <v>52800.000000000007</v>
      </c>
      <c r="V25" s="122">
        <f t="shared" si="13"/>
        <v>40660.565560999996</v>
      </c>
      <c r="W25" s="122">
        <f t="shared" si="14"/>
        <v>5539.4344389999997</v>
      </c>
      <c r="X25" s="122">
        <f t="shared" si="15"/>
        <v>46199.999999999993</v>
      </c>
      <c r="Y25" s="122">
        <f t="shared" si="16"/>
        <v>34851.913337999998</v>
      </c>
      <c r="Z25" s="122">
        <f t="shared" si="17"/>
        <v>4748.0866619999997</v>
      </c>
      <c r="AA25" s="52">
        <f t="shared" si="18"/>
        <v>39600</v>
      </c>
    </row>
    <row r="26" spans="1:27" ht="13.5" customHeight="1">
      <c r="A26" s="118">
        <v>105</v>
      </c>
      <c r="B26" s="46">
        <v>41000</v>
      </c>
      <c r="C26" s="68">
        <v>622</v>
      </c>
      <c r="D26" s="221">
        <f>'base(indices)'!G31</f>
        <v>1.4036637599999999</v>
      </c>
      <c r="E26" s="60">
        <f t="shared" si="0"/>
        <v>873.07885871999997</v>
      </c>
      <c r="F26" s="325">
        <v>0</v>
      </c>
      <c r="G26" s="60">
        <f t="shared" si="1"/>
        <v>0</v>
      </c>
      <c r="H26" s="57">
        <f t="shared" si="2"/>
        <v>873.07885871999997</v>
      </c>
      <c r="I26" s="294">
        <f t="shared" si="20"/>
        <v>110977.82999373997</v>
      </c>
      <c r="J26" s="102">
        <f>IF((I26)+K26&gt;I148,I148-K26,(I26))</f>
        <v>58086.522230000002</v>
      </c>
      <c r="K26" s="102">
        <f t="shared" si="3"/>
        <v>7913.4777700000004</v>
      </c>
      <c r="L26" s="184">
        <f t="shared" si="23"/>
        <v>66000</v>
      </c>
      <c r="M26" s="102">
        <f t="shared" si="24"/>
        <v>55182.196118499996</v>
      </c>
      <c r="N26" s="102">
        <f t="shared" si="21"/>
        <v>7517.8038815</v>
      </c>
      <c r="O26" s="102">
        <f t="shared" si="22"/>
        <v>62700</v>
      </c>
      <c r="P26" s="102">
        <f t="shared" si="7"/>
        <v>52277.870007000005</v>
      </c>
      <c r="Q26" s="102">
        <f t="shared" si="8"/>
        <v>7122.1299930000005</v>
      </c>
      <c r="R26" s="102">
        <f t="shared" si="9"/>
        <v>59400.000000000007</v>
      </c>
      <c r="S26" s="102">
        <f t="shared" si="10"/>
        <v>46469.217784000008</v>
      </c>
      <c r="T26" s="102">
        <f t="shared" si="11"/>
        <v>6330.7822160000005</v>
      </c>
      <c r="U26" s="102">
        <f t="shared" si="12"/>
        <v>52800.000000000007</v>
      </c>
      <c r="V26" s="102">
        <f t="shared" si="13"/>
        <v>40660.565560999996</v>
      </c>
      <c r="W26" s="102">
        <f t="shared" si="14"/>
        <v>5539.4344389999997</v>
      </c>
      <c r="X26" s="102">
        <f t="shared" si="15"/>
        <v>46199.999999999993</v>
      </c>
      <c r="Y26" s="102">
        <f t="shared" si="16"/>
        <v>34851.913337999998</v>
      </c>
      <c r="Z26" s="102">
        <f t="shared" si="17"/>
        <v>4748.0866619999997</v>
      </c>
      <c r="AA26" s="66">
        <f t="shared" si="18"/>
        <v>39600</v>
      </c>
    </row>
    <row r="27" spans="1:27" ht="13.5" customHeight="1">
      <c r="A27" s="118">
        <v>104</v>
      </c>
      <c r="B27" s="56">
        <v>41030</v>
      </c>
      <c r="C27" s="68">
        <v>622</v>
      </c>
      <c r="D27" s="221">
        <f>'base(indices)'!G32</f>
        <v>1.4033452</v>
      </c>
      <c r="E27" s="70">
        <f t="shared" si="0"/>
        <v>872.88071439999999</v>
      </c>
      <c r="F27" s="325">
        <v>0</v>
      </c>
      <c r="G27" s="70">
        <f t="shared" si="1"/>
        <v>0</v>
      </c>
      <c r="H27" s="68">
        <f t="shared" si="2"/>
        <v>872.88071439999999</v>
      </c>
      <c r="I27" s="295">
        <f t="shared" si="20"/>
        <v>110104.75113501998</v>
      </c>
      <c r="J27" s="122">
        <f>IF((I27)+K27&gt;I148,I148-K27,(I27))</f>
        <v>58086.522230000002</v>
      </c>
      <c r="K27" s="122">
        <f t="shared" si="3"/>
        <v>7913.4777700000004</v>
      </c>
      <c r="L27" s="183">
        <f t="shared" si="23"/>
        <v>66000</v>
      </c>
      <c r="M27" s="122">
        <f t="shared" si="24"/>
        <v>55182.196118499996</v>
      </c>
      <c r="N27" s="122">
        <f t="shared" si="21"/>
        <v>7517.8038815</v>
      </c>
      <c r="O27" s="122">
        <f t="shared" si="22"/>
        <v>62700</v>
      </c>
      <c r="P27" s="104">
        <f t="shared" si="7"/>
        <v>52277.870007000005</v>
      </c>
      <c r="Q27" s="122">
        <f t="shared" si="8"/>
        <v>7122.1299930000005</v>
      </c>
      <c r="R27" s="122">
        <f t="shared" si="9"/>
        <v>59400.000000000007</v>
      </c>
      <c r="S27" s="122">
        <f t="shared" si="10"/>
        <v>46469.217784000008</v>
      </c>
      <c r="T27" s="122">
        <f t="shared" si="11"/>
        <v>6330.7822160000005</v>
      </c>
      <c r="U27" s="122">
        <f t="shared" si="12"/>
        <v>52800.000000000007</v>
      </c>
      <c r="V27" s="122">
        <f t="shared" si="13"/>
        <v>40660.565560999996</v>
      </c>
      <c r="W27" s="122">
        <f t="shared" si="14"/>
        <v>5539.4344389999997</v>
      </c>
      <c r="X27" s="122">
        <f t="shared" si="15"/>
        <v>46199.999999999993</v>
      </c>
      <c r="Y27" s="122">
        <f t="shared" si="16"/>
        <v>34851.913337999998</v>
      </c>
      <c r="Z27" s="122">
        <f t="shared" si="17"/>
        <v>4748.0866619999997</v>
      </c>
      <c r="AA27" s="52">
        <f t="shared" si="18"/>
        <v>39600</v>
      </c>
    </row>
    <row r="28" spans="1:27" ht="13.5" customHeight="1">
      <c r="A28" s="118">
        <v>103</v>
      </c>
      <c r="B28" s="46">
        <v>41061</v>
      </c>
      <c r="C28" s="68">
        <v>622</v>
      </c>
      <c r="D28" s="221">
        <f>'base(indices)'!G33</f>
        <v>1.4026887400000001</v>
      </c>
      <c r="E28" s="60">
        <f t="shared" si="0"/>
        <v>872.47239628000011</v>
      </c>
      <c r="F28" s="325">
        <v>0</v>
      </c>
      <c r="G28" s="60">
        <f t="shared" si="1"/>
        <v>0</v>
      </c>
      <c r="H28" s="57">
        <f t="shared" si="2"/>
        <v>872.47239628000011</v>
      </c>
      <c r="I28" s="294">
        <f t="shared" si="20"/>
        <v>109231.87042061998</v>
      </c>
      <c r="J28" s="102">
        <f>IF((I28)+K28&gt;I148,I148-K28,(I28))</f>
        <v>58086.522230000002</v>
      </c>
      <c r="K28" s="102">
        <f t="shared" si="3"/>
        <v>7913.4777700000004</v>
      </c>
      <c r="L28" s="184">
        <f t="shared" si="23"/>
        <v>66000</v>
      </c>
      <c r="M28" s="102">
        <f t="shared" si="24"/>
        <v>55182.196118499996</v>
      </c>
      <c r="N28" s="102">
        <f t="shared" si="21"/>
        <v>7517.8038815</v>
      </c>
      <c r="O28" s="102">
        <f t="shared" si="22"/>
        <v>62700</v>
      </c>
      <c r="P28" s="102">
        <f t="shared" si="7"/>
        <v>52277.870007000005</v>
      </c>
      <c r="Q28" s="102">
        <f t="shared" si="8"/>
        <v>7122.1299930000005</v>
      </c>
      <c r="R28" s="102">
        <f t="shared" si="9"/>
        <v>59400.000000000007</v>
      </c>
      <c r="S28" s="102">
        <f t="shared" si="10"/>
        <v>46469.217784000008</v>
      </c>
      <c r="T28" s="102">
        <f t="shared" si="11"/>
        <v>6330.7822160000005</v>
      </c>
      <c r="U28" s="102">
        <f t="shared" si="12"/>
        <v>52800.000000000007</v>
      </c>
      <c r="V28" s="102">
        <f t="shared" si="13"/>
        <v>40660.565560999996</v>
      </c>
      <c r="W28" s="102">
        <f t="shared" si="14"/>
        <v>5539.4344389999997</v>
      </c>
      <c r="X28" s="102">
        <f t="shared" si="15"/>
        <v>46199.999999999993</v>
      </c>
      <c r="Y28" s="102">
        <f t="shared" si="16"/>
        <v>34851.913337999998</v>
      </c>
      <c r="Z28" s="102">
        <f t="shared" si="17"/>
        <v>4748.0866619999997</v>
      </c>
      <c r="AA28" s="66">
        <f t="shared" si="18"/>
        <v>39600</v>
      </c>
    </row>
    <row r="29" spans="1:27" ht="13.5" customHeight="1">
      <c r="A29" s="118">
        <v>102</v>
      </c>
      <c r="B29" s="56">
        <v>41091</v>
      </c>
      <c r="C29" s="68">
        <v>622</v>
      </c>
      <c r="D29" s="221">
        <f>'base(indices)'!G34</f>
        <v>1.4026887400000001</v>
      </c>
      <c r="E29" s="70">
        <f>C29*D29</f>
        <v>872.47239628000011</v>
      </c>
      <c r="F29" s="325">
        <v>0</v>
      </c>
      <c r="G29" s="70">
        <f t="shared" si="1"/>
        <v>0</v>
      </c>
      <c r="H29" s="68">
        <f t="shared" si="2"/>
        <v>872.47239628000011</v>
      </c>
      <c r="I29" s="295">
        <f t="shared" si="20"/>
        <v>108359.39802433997</v>
      </c>
      <c r="J29" s="122">
        <f>IF((I29)+K29&gt;I148,I148-K29,(I29))</f>
        <v>58086.522230000002</v>
      </c>
      <c r="K29" s="122">
        <f t="shared" si="3"/>
        <v>7913.4777700000004</v>
      </c>
      <c r="L29" s="183">
        <f t="shared" si="23"/>
        <v>66000</v>
      </c>
      <c r="M29" s="122">
        <f t="shared" si="24"/>
        <v>55182.196118499996</v>
      </c>
      <c r="N29" s="122">
        <f t="shared" si="21"/>
        <v>7517.8038815</v>
      </c>
      <c r="O29" s="122">
        <f t="shared" si="22"/>
        <v>62700</v>
      </c>
      <c r="P29" s="104">
        <f t="shared" si="7"/>
        <v>52277.870007000005</v>
      </c>
      <c r="Q29" s="122">
        <f t="shared" si="8"/>
        <v>7122.1299930000005</v>
      </c>
      <c r="R29" s="122">
        <f t="shared" si="9"/>
        <v>59400.000000000007</v>
      </c>
      <c r="S29" s="122">
        <f t="shared" si="10"/>
        <v>46469.217784000008</v>
      </c>
      <c r="T29" s="122">
        <f t="shared" si="11"/>
        <v>6330.7822160000005</v>
      </c>
      <c r="U29" s="122">
        <f t="shared" si="12"/>
        <v>52800.000000000007</v>
      </c>
      <c r="V29" s="122">
        <f t="shared" si="13"/>
        <v>40660.565560999996</v>
      </c>
      <c r="W29" s="122">
        <f t="shared" si="14"/>
        <v>5539.4344389999997</v>
      </c>
      <c r="X29" s="122">
        <f t="shared" si="15"/>
        <v>46199.999999999993</v>
      </c>
      <c r="Y29" s="122">
        <f t="shared" si="16"/>
        <v>34851.913337999998</v>
      </c>
      <c r="Z29" s="122">
        <f t="shared" si="17"/>
        <v>4748.0866619999997</v>
      </c>
      <c r="AA29" s="52">
        <f t="shared" si="18"/>
        <v>39600</v>
      </c>
    </row>
    <row r="30" spans="1:27" ht="13.5" customHeight="1">
      <c r="A30" s="118">
        <v>101</v>
      </c>
      <c r="B30" s="46">
        <v>41122</v>
      </c>
      <c r="C30" s="68">
        <v>622</v>
      </c>
      <c r="D30" s="221">
        <f>'base(indices)'!G35</f>
        <v>1.40248678</v>
      </c>
      <c r="E30" s="60">
        <f t="shared" si="0"/>
        <v>872.34677715999999</v>
      </c>
      <c r="F30" s="325">
        <v>0</v>
      </c>
      <c r="G30" s="60">
        <f t="shared" si="1"/>
        <v>0</v>
      </c>
      <c r="H30" s="57">
        <f t="shared" si="2"/>
        <v>872.34677715999999</v>
      </c>
      <c r="I30" s="294">
        <f t="shared" si="20"/>
        <v>107486.92562805997</v>
      </c>
      <c r="J30" s="102">
        <f>IF((I30)+K30&gt;I148,I148-K30,(I30))</f>
        <v>58086.522230000002</v>
      </c>
      <c r="K30" s="102">
        <f t="shared" si="3"/>
        <v>7913.4777700000004</v>
      </c>
      <c r="L30" s="184">
        <f t="shared" si="23"/>
        <v>66000</v>
      </c>
      <c r="M30" s="102">
        <f t="shared" si="24"/>
        <v>55182.196118499996</v>
      </c>
      <c r="N30" s="102">
        <f t="shared" si="21"/>
        <v>7517.8038815</v>
      </c>
      <c r="O30" s="102">
        <f t="shared" si="22"/>
        <v>62700</v>
      </c>
      <c r="P30" s="102">
        <f>J30*$P$9</f>
        <v>52277.870007000005</v>
      </c>
      <c r="Q30" s="102">
        <f t="shared" si="8"/>
        <v>7122.1299930000005</v>
      </c>
      <c r="R30" s="102">
        <f t="shared" si="9"/>
        <v>59400.000000000007</v>
      </c>
      <c r="S30" s="102">
        <f t="shared" si="10"/>
        <v>46469.217784000008</v>
      </c>
      <c r="T30" s="102">
        <f t="shared" si="11"/>
        <v>6330.7822160000005</v>
      </c>
      <c r="U30" s="102">
        <f t="shared" si="12"/>
        <v>52800.000000000007</v>
      </c>
      <c r="V30" s="102">
        <f t="shared" si="13"/>
        <v>40660.565560999996</v>
      </c>
      <c r="W30" s="102">
        <f t="shared" si="14"/>
        <v>5539.4344389999997</v>
      </c>
      <c r="X30" s="102">
        <f t="shared" si="15"/>
        <v>46199.999999999993</v>
      </c>
      <c r="Y30" s="102">
        <f t="shared" si="16"/>
        <v>34851.913337999998</v>
      </c>
      <c r="Z30" s="102">
        <f t="shared" si="17"/>
        <v>4748.0866619999997</v>
      </c>
      <c r="AA30" s="66">
        <f t="shared" si="18"/>
        <v>39600</v>
      </c>
    </row>
    <row r="31" spans="1:27" ht="13.5" customHeight="1">
      <c r="A31" s="118">
        <v>100</v>
      </c>
      <c r="B31" s="56">
        <v>41153</v>
      </c>
      <c r="C31" s="68">
        <v>622</v>
      </c>
      <c r="D31" s="221">
        <f>'base(indices)'!G36</f>
        <v>1.4023143</v>
      </c>
      <c r="E31" s="70">
        <f t="shared" si="0"/>
        <v>872.23949460000006</v>
      </c>
      <c r="F31" s="325">
        <v>0</v>
      </c>
      <c r="G31" s="70">
        <f t="shared" si="1"/>
        <v>0</v>
      </c>
      <c r="H31" s="68">
        <f t="shared" si="2"/>
        <v>872.23949460000006</v>
      </c>
      <c r="I31" s="295">
        <f t="shared" si="20"/>
        <v>106614.57885089997</v>
      </c>
      <c r="J31" s="122">
        <f>IF((I31)+K31&gt;I148,I148-K31,(I31))</f>
        <v>58086.522230000002</v>
      </c>
      <c r="K31" s="122">
        <f t="shared" si="3"/>
        <v>7913.4777700000004</v>
      </c>
      <c r="L31" s="183">
        <f t="shared" si="23"/>
        <v>66000</v>
      </c>
      <c r="M31" s="122">
        <f t="shared" si="24"/>
        <v>55182.196118499996</v>
      </c>
      <c r="N31" s="122">
        <f t="shared" si="21"/>
        <v>7517.8038815</v>
      </c>
      <c r="O31" s="122">
        <f t="shared" si="22"/>
        <v>62700</v>
      </c>
      <c r="P31" s="104">
        <f>J31*$P$9</f>
        <v>52277.870007000005</v>
      </c>
      <c r="Q31" s="122">
        <f t="shared" si="8"/>
        <v>7122.1299930000005</v>
      </c>
      <c r="R31" s="122">
        <f t="shared" si="9"/>
        <v>59400.000000000007</v>
      </c>
      <c r="S31" s="122">
        <f t="shared" si="10"/>
        <v>46469.217784000008</v>
      </c>
      <c r="T31" s="122">
        <f t="shared" si="11"/>
        <v>6330.7822160000005</v>
      </c>
      <c r="U31" s="122">
        <f t="shared" si="12"/>
        <v>52800.000000000007</v>
      </c>
      <c r="V31" s="122">
        <f t="shared" si="13"/>
        <v>40660.565560999996</v>
      </c>
      <c r="W31" s="122">
        <f t="shared" si="14"/>
        <v>5539.4344389999997</v>
      </c>
      <c r="X31" s="122">
        <f t="shared" si="15"/>
        <v>46199.999999999993</v>
      </c>
      <c r="Y31" s="122">
        <f t="shared" si="16"/>
        <v>34851.913337999998</v>
      </c>
      <c r="Z31" s="122">
        <f t="shared" si="17"/>
        <v>4748.0866619999997</v>
      </c>
      <c r="AA31" s="52">
        <f t="shared" si="18"/>
        <v>39600</v>
      </c>
    </row>
    <row r="32" spans="1:27" ht="13.5" customHeight="1">
      <c r="A32" s="118">
        <v>99</v>
      </c>
      <c r="B32" s="46">
        <v>41183</v>
      </c>
      <c r="C32" s="68">
        <v>622</v>
      </c>
      <c r="D32" s="221">
        <f>'base(indices)'!G37</f>
        <v>1.4023143</v>
      </c>
      <c r="E32" s="60">
        <f t="shared" si="0"/>
        <v>872.23949460000006</v>
      </c>
      <c r="F32" s="325">
        <v>0</v>
      </c>
      <c r="G32" s="60">
        <f t="shared" si="1"/>
        <v>0</v>
      </c>
      <c r="H32" s="57">
        <f t="shared" si="2"/>
        <v>872.23949460000006</v>
      </c>
      <c r="I32" s="294">
        <f t="shared" si="20"/>
        <v>105742.33935629997</v>
      </c>
      <c r="J32" s="102">
        <f>IF((I32)+K32&gt;I148,I148-K32,(I32))</f>
        <v>58086.522230000002</v>
      </c>
      <c r="K32" s="102">
        <f t="shared" si="3"/>
        <v>7913.4777700000004</v>
      </c>
      <c r="L32" s="184">
        <f t="shared" si="23"/>
        <v>66000</v>
      </c>
      <c r="M32" s="102">
        <f t="shared" si="24"/>
        <v>55182.196118499996</v>
      </c>
      <c r="N32" s="102">
        <f t="shared" si="21"/>
        <v>7517.8038815</v>
      </c>
      <c r="O32" s="102">
        <f t="shared" si="22"/>
        <v>62700</v>
      </c>
      <c r="P32" s="102">
        <f t="shared" ref="P32:P49" si="25">J32*$P$9</f>
        <v>52277.870007000005</v>
      </c>
      <c r="Q32" s="102">
        <f t="shared" si="8"/>
        <v>7122.1299930000005</v>
      </c>
      <c r="R32" s="102">
        <f t="shared" si="9"/>
        <v>59400.000000000007</v>
      </c>
      <c r="S32" s="102">
        <f t="shared" si="10"/>
        <v>46469.217784000008</v>
      </c>
      <c r="T32" s="102">
        <f t="shared" si="11"/>
        <v>6330.7822160000005</v>
      </c>
      <c r="U32" s="102">
        <f t="shared" si="12"/>
        <v>52800.000000000007</v>
      </c>
      <c r="V32" s="102">
        <f t="shared" si="13"/>
        <v>40660.565560999996</v>
      </c>
      <c r="W32" s="102">
        <f t="shared" si="14"/>
        <v>5539.4344389999997</v>
      </c>
      <c r="X32" s="102">
        <f t="shared" si="15"/>
        <v>46199.999999999993</v>
      </c>
      <c r="Y32" s="102">
        <f t="shared" si="16"/>
        <v>34851.913337999998</v>
      </c>
      <c r="Z32" s="102">
        <f t="shared" si="17"/>
        <v>4748.0866619999997</v>
      </c>
      <c r="AA32" s="66">
        <f t="shared" si="18"/>
        <v>39600</v>
      </c>
    </row>
    <row r="33" spans="1:27" ht="13.5" customHeight="1">
      <c r="A33" s="118">
        <v>98</v>
      </c>
      <c r="B33" s="56">
        <v>41214</v>
      </c>
      <c r="C33" s="68">
        <v>622</v>
      </c>
      <c r="D33" s="221">
        <f>'base(indices)'!G38</f>
        <v>1.4023143</v>
      </c>
      <c r="E33" s="70">
        <f t="shared" si="0"/>
        <v>872.23949460000006</v>
      </c>
      <c r="F33" s="325">
        <v>0</v>
      </c>
      <c r="G33" s="70">
        <f t="shared" si="1"/>
        <v>0</v>
      </c>
      <c r="H33" s="68">
        <f t="shared" si="2"/>
        <v>872.23949460000006</v>
      </c>
      <c r="I33" s="295">
        <f t="shared" si="20"/>
        <v>104870.09986169997</v>
      </c>
      <c r="J33" s="122">
        <f>IF((I33)+K33&gt;I148,I148-K33,(I33))</f>
        <v>58086.522230000002</v>
      </c>
      <c r="K33" s="122">
        <f t="shared" si="3"/>
        <v>7913.4777700000004</v>
      </c>
      <c r="L33" s="183">
        <f t="shared" si="23"/>
        <v>66000</v>
      </c>
      <c r="M33" s="122">
        <f t="shared" si="24"/>
        <v>55182.196118499996</v>
      </c>
      <c r="N33" s="122">
        <f t="shared" si="21"/>
        <v>7517.8038815</v>
      </c>
      <c r="O33" s="122">
        <f t="shared" si="22"/>
        <v>62700</v>
      </c>
      <c r="P33" s="104">
        <f t="shared" si="25"/>
        <v>52277.870007000005</v>
      </c>
      <c r="Q33" s="122">
        <f t="shared" si="8"/>
        <v>7122.1299930000005</v>
      </c>
      <c r="R33" s="122">
        <f t="shared" si="9"/>
        <v>59400.000000000007</v>
      </c>
      <c r="S33" s="122">
        <f t="shared" si="10"/>
        <v>46469.217784000008</v>
      </c>
      <c r="T33" s="122">
        <f t="shared" si="11"/>
        <v>6330.7822160000005</v>
      </c>
      <c r="U33" s="122">
        <f t="shared" si="12"/>
        <v>52800.000000000007</v>
      </c>
      <c r="V33" s="122">
        <f t="shared" si="13"/>
        <v>40660.565560999996</v>
      </c>
      <c r="W33" s="122">
        <f t="shared" si="14"/>
        <v>5539.4344389999997</v>
      </c>
      <c r="X33" s="122">
        <f t="shared" si="15"/>
        <v>46199.999999999993</v>
      </c>
      <c r="Y33" s="122">
        <f t="shared" si="16"/>
        <v>34851.913337999998</v>
      </c>
      <c r="Z33" s="122">
        <f t="shared" si="17"/>
        <v>4748.0866619999997</v>
      </c>
      <c r="AA33" s="52">
        <f t="shared" si="18"/>
        <v>39600</v>
      </c>
    </row>
    <row r="34" spans="1:27" ht="13.5" customHeight="1" thickBot="1">
      <c r="A34" s="229">
        <v>97</v>
      </c>
      <c r="B34" s="76">
        <v>41244</v>
      </c>
      <c r="C34" s="77">
        <v>622</v>
      </c>
      <c r="D34" s="232">
        <f>'base(indices)'!G39</f>
        <v>1.4023143</v>
      </c>
      <c r="E34" s="233">
        <f t="shared" si="0"/>
        <v>872.23949460000006</v>
      </c>
      <c r="F34" s="326">
        <v>0</v>
      </c>
      <c r="G34" s="233">
        <f t="shared" si="1"/>
        <v>0</v>
      </c>
      <c r="H34" s="231">
        <f t="shared" si="2"/>
        <v>872.23949460000006</v>
      </c>
      <c r="I34" s="296">
        <f t="shared" si="20"/>
        <v>103997.86036709997</v>
      </c>
      <c r="J34" s="95">
        <f>IF((I34)+K34&gt;I148,I148-K34,(I34))</f>
        <v>58086.522230000002</v>
      </c>
      <c r="K34" s="95">
        <f t="shared" si="3"/>
        <v>7913.4777700000004</v>
      </c>
      <c r="L34" s="291">
        <f t="shared" si="23"/>
        <v>66000</v>
      </c>
      <c r="M34" s="95">
        <f t="shared" si="24"/>
        <v>55182.196118499996</v>
      </c>
      <c r="N34" s="95">
        <f t="shared" si="21"/>
        <v>7517.8038815</v>
      </c>
      <c r="O34" s="95">
        <f t="shared" si="22"/>
        <v>62700</v>
      </c>
      <c r="P34" s="95">
        <f t="shared" si="25"/>
        <v>52277.870007000005</v>
      </c>
      <c r="Q34" s="95">
        <f t="shared" si="8"/>
        <v>7122.1299930000005</v>
      </c>
      <c r="R34" s="95">
        <f t="shared" si="9"/>
        <v>59400.000000000007</v>
      </c>
      <c r="S34" s="95">
        <f t="shared" si="10"/>
        <v>46469.217784000008</v>
      </c>
      <c r="T34" s="95">
        <f t="shared" si="11"/>
        <v>6330.7822160000005</v>
      </c>
      <c r="U34" s="95">
        <f t="shared" si="12"/>
        <v>52800.000000000007</v>
      </c>
      <c r="V34" s="95">
        <f t="shared" si="13"/>
        <v>40660.565560999996</v>
      </c>
      <c r="W34" s="95">
        <f t="shared" si="14"/>
        <v>5539.4344389999997</v>
      </c>
      <c r="X34" s="95">
        <f t="shared" si="15"/>
        <v>46199.999999999993</v>
      </c>
      <c r="Y34" s="95">
        <f t="shared" si="16"/>
        <v>34851.913337999998</v>
      </c>
      <c r="Z34" s="95">
        <f t="shared" si="17"/>
        <v>4748.0866619999997</v>
      </c>
      <c r="AA34" s="237">
        <f t="shared" si="18"/>
        <v>39600</v>
      </c>
    </row>
    <row r="35" spans="1:27" ht="13.5" customHeight="1">
      <c r="A35" s="219">
        <v>96</v>
      </c>
      <c r="B35" s="340">
        <v>41275</v>
      </c>
      <c r="C35" s="47">
        <v>678</v>
      </c>
      <c r="D35" s="239">
        <f>'base(indices)'!G40</f>
        <v>1.4023143</v>
      </c>
      <c r="E35" s="87">
        <f t="shared" si="0"/>
        <v>950.76909539999997</v>
      </c>
      <c r="F35" s="324">
        <v>0</v>
      </c>
      <c r="G35" s="87">
        <f t="shared" si="1"/>
        <v>0</v>
      </c>
      <c r="H35" s="47">
        <f t="shared" si="2"/>
        <v>950.76909539999997</v>
      </c>
      <c r="I35" s="293">
        <f t="shared" si="20"/>
        <v>103125.62087249997</v>
      </c>
      <c r="J35" s="123">
        <f>IF((I35)+K35&gt;I148,I148-K35,(I35))</f>
        <v>58086.522230000002</v>
      </c>
      <c r="K35" s="123">
        <f t="shared" si="3"/>
        <v>7913.4777700000004</v>
      </c>
      <c r="L35" s="290">
        <f t="shared" si="23"/>
        <v>66000</v>
      </c>
      <c r="M35" s="123">
        <f t="shared" si="24"/>
        <v>55182.196118499996</v>
      </c>
      <c r="N35" s="123">
        <f t="shared" si="21"/>
        <v>7517.8038815</v>
      </c>
      <c r="O35" s="123">
        <f t="shared" si="22"/>
        <v>62700</v>
      </c>
      <c r="P35" s="100">
        <f t="shared" si="25"/>
        <v>52277.870007000005</v>
      </c>
      <c r="Q35" s="123">
        <f t="shared" si="8"/>
        <v>7122.1299930000005</v>
      </c>
      <c r="R35" s="123">
        <f t="shared" si="9"/>
        <v>59400.000000000007</v>
      </c>
      <c r="S35" s="123">
        <f t="shared" si="10"/>
        <v>46469.217784000008</v>
      </c>
      <c r="T35" s="123">
        <f t="shared" si="11"/>
        <v>6330.7822160000005</v>
      </c>
      <c r="U35" s="123">
        <f t="shared" si="12"/>
        <v>52800.000000000007</v>
      </c>
      <c r="V35" s="123">
        <f t="shared" si="13"/>
        <v>40660.565560999996</v>
      </c>
      <c r="W35" s="123">
        <f t="shared" si="14"/>
        <v>5539.4344389999997</v>
      </c>
      <c r="X35" s="123">
        <f t="shared" si="15"/>
        <v>46199.999999999993</v>
      </c>
      <c r="Y35" s="123">
        <f t="shared" si="16"/>
        <v>34851.913337999998</v>
      </c>
      <c r="Z35" s="123">
        <f t="shared" si="17"/>
        <v>4748.0866619999997</v>
      </c>
      <c r="AA35" s="55">
        <f t="shared" si="18"/>
        <v>39600</v>
      </c>
    </row>
    <row r="36" spans="1:27" ht="13.5" customHeight="1">
      <c r="A36" s="118">
        <v>95</v>
      </c>
      <c r="B36" s="46">
        <v>41306</v>
      </c>
      <c r="C36" s="68">
        <v>678</v>
      </c>
      <c r="D36" s="221">
        <f>'base(indices)'!G41</f>
        <v>1.4023143</v>
      </c>
      <c r="E36" s="60">
        <f t="shared" si="0"/>
        <v>950.76909539999997</v>
      </c>
      <c r="F36" s="325">
        <v>0</v>
      </c>
      <c r="G36" s="60">
        <f t="shared" si="1"/>
        <v>0</v>
      </c>
      <c r="H36" s="57">
        <f t="shared" si="2"/>
        <v>950.76909539999997</v>
      </c>
      <c r="I36" s="294">
        <f t="shared" si="20"/>
        <v>102174.85177709998</v>
      </c>
      <c r="J36" s="102">
        <f>IF((I36)+K36&gt;I148,I148-K36,(I36))</f>
        <v>58086.522230000002</v>
      </c>
      <c r="K36" s="102">
        <f t="shared" si="3"/>
        <v>7913.4777700000004</v>
      </c>
      <c r="L36" s="184">
        <f t="shared" si="23"/>
        <v>66000</v>
      </c>
      <c r="M36" s="102">
        <f t="shared" si="24"/>
        <v>55182.196118499996</v>
      </c>
      <c r="N36" s="102">
        <f t="shared" si="21"/>
        <v>7517.8038815</v>
      </c>
      <c r="O36" s="102">
        <f t="shared" si="22"/>
        <v>62700</v>
      </c>
      <c r="P36" s="102">
        <f t="shared" si="25"/>
        <v>52277.870007000005</v>
      </c>
      <c r="Q36" s="102">
        <f t="shared" si="8"/>
        <v>7122.1299930000005</v>
      </c>
      <c r="R36" s="102">
        <f t="shared" si="9"/>
        <v>59400.000000000007</v>
      </c>
      <c r="S36" s="102">
        <f t="shared" si="10"/>
        <v>46469.217784000008</v>
      </c>
      <c r="T36" s="102">
        <f t="shared" si="11"/>
        <v>6330.7822160000005</v>
      </c>
      <c r="U36" s="102">
        <f t="shared" si="12"/>
        <v>52800.000000000007</v>
      </c>
      <c r="V36" s="102">
        <f t="shared" si="13"/>
        <v>40660.565560999996</v>
      </c>
      <c r="W36" s="102">
        <f t="shared" si="14"/>
        <v>5539.4344389999997</v>
      </c>
      <c r="X36" s="102">
        <f t="shared" si="15"/>
        <v>46199.999999999993</v>
      </c>
      <c r="Y36" s="102">
        <f t="shared" si="16"/>
        <v>34851.913337999998</v>
      </c>
      <c r="Z36" s="102">
        <f t="shared" si="17"/>
        <v>4748.0866619999997</v>
      </c>
      <c r="AA36" s="66">
        <f t="shared" si="18"/>
        <v>39600</v>
      </c>
    </row>
    <row r="37" spans="1:27" ht="13.5" customHeight="1">
      <c r="A37" s="118">
        <v>94</v>
      </c>
      <c r="B37" s="56">
        <v>41334</v>
      </c>
      <c r="C37" s="68">
        <v>678</v>
      </c>
      <c r="D37" s="221">
        <f>'base(indices)'!G42</f>
        <v>1.4023143</v>
      </c>
      <c r="E37" s="70">
        <f t="shared" si="0"/>
        <v>950.76909539999997</v>
      </c>
      <c r="F37" s="325">
        <v>0</v>
      </c>
      <c r="G37" s="70">
        <f t="shared" si="1"/>
        <v>0</v>
      </c>
      <c r="H37" s="68">
        <f t="shared" si="2"/>
        <v>950.76909539999997</v>
      </c>
      <c r="I37" s="295">
        <f t="shared" si="20"/>
        <v>101224.08268169998</v>
      </c>
      <c r="J37" s="122">
        <f>IF((I37)+K37&gt;I148,I148-K37,(I37))</f>
        <v>58086.522230000002</v>
      </c>
      <c r="K37" s="104">
        <f t="shared" si="3"/>
        <v>7913.4777700000004</v>
      </c>
      <c r="L37" s="185">
        <f t="shared" si="23"/>
        <v>66000</v>
      </c>
      <c r="M37" s="122">
        <f t="shared" si="24"/>
        <v>55182.196118499996</v>
      </c>
      <c r="N37" s="122">
        <f t="shared" si="21"/>
        <v>7517.8038815</v>
      </c>
      <c r="O37" s="122">
        <f t="shared" si="22"/>
        <v>62700</v>
      </c>
      <c r="P37" s="104">
        <f t="shared" si="25"/>
        <v>52277.870007000005</v>
      </c>
      <c r="Q37" s="122">
        <f t="shared" si="8"/>
        <v>7122.1299930000005</v>
      </c>
      <c r="R37" s="122">
        <f>P37+Q37</f>
        <v>59400.000000000007</v>
      </c>
      <c r="S37" s="122">
        <f t="shared" si="10"/>
        <v>46469.217784000008</v>
      </c>
      <c r="T37" s="122">
        <f t="shared" si="11"/>
        <v>6330.7822160000005</v>
      </c>
      <c r="U37" s="122">
        <f t="shared" si="12"/>
        <v>52800.000000000007</v>
      </c>
      <c r="V37" s="122">
        <f t="shared" si="13"/>
        <v>40660.565560999996</v>
      </c>
      <c r="W37" s="122">
        <f t="shared" si="14"/>
        <v>5539.4344389999997</v>
      </c>
      <c r="X37" s="122">
        <f t="shared" si="15"/>
        <v>46199.999999999993</v>
      </c>
      <c r="Y37" s="122">
        <f t="shared" si="16"/>
        <v>34851.913337999998</v>
      </c>
      <c r="Z37" s="122">
        <f t="shared" si="17"/>
        <v>4748.0866619999997</v>
      </c>
      <c r="AA37" s="52">
        <f t="shared" si="18"/>
        <v>39600</v>
      </c>
    </row>
    <row r="38" spans="1:27" ht="13.5" customHeight="1">
      <c r="A38" s="118">
        <v>93</v>
      </c>
      <c r="B38" s="56">
        <v>41365</v>
      </c>
      <c r="C38" s="68">
        <v>678</v>
      </c>
      <c r="D38" s="221">
        <f>'base(indices)'!G43</f>
        <v>1.4023143</v>
      </c>
      <c r="E38" s="60">
        <f t="shared" si="0"/>
        <v>950.76909539999997</v>
      </c>
      <c r="F38" s="325">
        <v>0</v>
      </c>
      <c r="G38" s="60">
        <f t="shared" si="1"/>
        <v>0</v>
      </c>
      <c r="H38" s="57">
        <f t="shared" si="2"/>
        <v>950.76909539999997</v>
      </c>
      <c r="I38" s="294">
        <f t="shared" si="20"/>
        <v>100273.31358629998</v>
      </c>
      <c r="J38" s="102">
        <f>IF((I38)+K38&gt;I148,I148-K38,(I38))</f>
        <v>58086.522230000002</v>
      </c>
      <c r="K38" s="102">
        <f t="shared" si="3"/>
        <v>7913.4777700000004</v>
      </c>
      <c r="L38" s="186">
        <f t="shared" si="23"/>
        <v>66000</v>
      </c>
      <c r="M38" s="102">
        <f t="shared" si="24"/>
        <v>55182.196118499996</v>
      </c>
      <c r="N38" s="102">
        <f t="shared" si="21"/>
        <v>7517.8038815</v>
      </c>
      <c r="O38" s="102">
        <f t="shared" si="22"/>
        <v>62700</v>
      </c>
      <c r="P38" s="102">
        <f>J38*$P$9</f>
        <v>52277.870007000005</v>
      </c>
      <c r="Q38" s="102">
        <f t="shared" si="8"/>
        <v>7122.1299930000005</v>
      </c>
      <c r="R38" s="102">
        <f t="shared" ref="R38:R53" si="26">P38+Q38</f>
        <v>59400.000000000007</v>
      </c>
      <c r="S38" s="102">
        <f t="shared" si="10"/>
        <v>46469.217784000008</v>
      </c>
      <c r="T38" s="102">
        <f t="shared" si="11"/>
        <v>6330.7822160000005</v>
      </c>
      <c r="U38" s="102">
        <f t="shared" si="12"/>
        <v>52800.000000000007</v>
      </c>
      <c r="V38" s="102">
        <f t="shared" si="13"/>
        <v>40660.565560999996</v>
      </c>
      <c r="W38" s="102">
        <f t="shared" si="14"/>
        <v>5539.4344389999997</v>
      </c>
      <c r="X38" s="102">
        <f t="shared" si="15"/>
        <v>46199.999999999993</v>
      </c>
      <c r="Y38" s="102">
        <f t="shared" si="16"/>
        <v>34851.913337999998</v>
      </c>
      <c r="Z38" s="102">
        <f t="shared" si="17"/>
        <v>4748.0866619999997</v>
      </c>
      <c r="AA38" s="66">
        <f t="shared" si="18"/>
        <v>39600</v>
      </c>
    </row>
    <row r="39" spans="1:27" ht="13.5" customHeight="1">
      <c r="A39" s="118">
        <v>92</v>
      </c>
      <c r="B39" s="46">
        <v>41395</v>
      </c>
      <c r="C39" s="68">
        <v>678</v>
      </c>
      <c r="D39" s="221">
        <f>'base(indices)'!G44</f>
        <v>1.4023143</v>
      </c>
      <c r="E39" s="70">
        <f t="shared" si="0"/>
        <v>950.76909539999997</v>
      </c>
      <c r="F39" s="325">
        <v>0</v>
      </c>
      <c r="G39" s="70">
        <f t="shared" si="1"/>
        <v>0</v>
      </c>
      <c r="H39" s="68">
        <f t="shared" si="2"/>
        <v>950.76909539999997</v>
      </c>
      <c r="I39" s="295">
        <f t="shared" si="20"/>
        <v>99322.544490899978</v>
      </c>
      <c r="J39" s="122">
        <f>IF((I39)+K39&gt;I148,I148-K39,(I39))</f>
        <v>58086.522230000002</v>
      </c>
      <c r="K39" s="122">
        <f t="shared" si="3"/>
        <v>7913.4777700000004</v>
      </c>
      <c r="L39" s="183">
        <f t="shared" si="23"/>
        <v>66000</v>
      </c>
      <c r="M39" s="122">
        <f t="shared" si="24"/>
        <v>55182.196118499996</v>
      </c>
      <c r="N39" s="122">
        <f t="shared" si="21"/>
        <v>7517.8038815</v>
      </c>
      <c r="O39" s="122">
        <f t="shared" si="22"/>
        <v>62700</v>
      </c>
      <c r="P39" s="104">
        <f t="shared" si="25"/>
        <v>52277.870007000005</v>
      </c>
      <c r="Q39" s="122">
        <f t="shared" si="8"/>
        <v>7122.1299930000005</v>
      </c>
      <c r="R39" s="122">
        <f t="shared" si="26"/>
        <v>59400.000000000007</v>
      </c>
      <c r="S39" s="122">
        <f t="shared" si="10"/>
        <v>46469.217784000008</v>
      </c>
      <c r="T39" s="122">
        <f t="shared" si="11"/>
        <v>6330.7822160000005</v>
      </c>
      <c r="U39" s="122">
        <f t="shared" si="12"/>
        <v>52800.000000000007</v>
      </c>
      <c r="V39" s="122">
        <f t="shared" si="13"/>
        <v>40660.565560999996</v>
      </c>
      <c r="W39" s="122">
        <f t="shared" si="14"/>
        <v>5539.4344389999997</v>
      </c>
      <c r="X39" s="122">
        <f t="shared" si="15"/>
        <v>46199.999999999993</v>
      </c>
      <c r="Y39" s="122">
        <f t="shared" si="16"/>
        <v>34851.913337999998</v>
      </c>
      <c r="Z39" s="122">
        <f t="shared" si="17"/>
        <v>4748.0866619999997</v>
      </c>
      <c r="AA39" s="52">
        <f t="shared" si="18"/>
        <v>39600</v>
      </c>
    </row>
    <row r="40" spans="1:27" ht="13.5" customHeight="1">
      <c r="A40" s="118">
        <v>91</v>
      </c>
      <c r="B40" s="56">
        <v>41426</v>
      </c>
      <c r="C40" s="68">
        <v>678</v>
      </c>
      <c r="D40" s="221">
        <f>'base(indices)'!G45</f>
        <v>1.4023143</v>
      </c>
      <c r="E40" s="60">
        <f t="shared" si="0"/>
        <v>950.76909539999997</v>
      </c>
      <c r="F40" s="325">
        <v>0</v>
      </c>
      <c r="G40" s="60">
        <f t="shared" si="1"/>
        <v>0</v>
      </c>
      <c r="H40" s="57">
        <f t="shared" si="2"/>
        <v>950.76909539999997</v>
      </c>
      <c r="I40" s="294">
        <f t="shared" si="20"/>
        <v>98371.775395499979</v>
      </c>
      <c r="J40" s="102">
        <f>IF((I40)+K40&gt;I148,I148-K40,(I40))</f>
        <v>58086.522230000002</v>
      </c>
      <c r="K40" s="102">
        <f t="shared" si="3"/>
        <v>7913.4777700000004</v>
      </c>
      <c r="L40" s="186">
        <f t="shared" si="23"/>
        <v>66000</v>
      </c>
      <c r="M40" s="102">
        <f t="shared" si="24"/>
        <v>55182.196118499996</v>
      </c>
      <c r="N40" s="102">
        <f t="shared" si="21"/>
        <v>7517.8038815</v>
      </c>
      <c r="O40" s="102">
        <f t="shared" si="22"/>
        <v>62700</v>
      </c>
      <c r="P40" s="102">
        <f t="shared" si="25"/>
        <v>52277.870007000005</v>
      </c>
      <c r="Q40" s="102">
        <f t="shared" si="8"/>
        <v>7122.1299930000005</v>
      </c>
      <c r="R40" s="102">
        <f t="shared" si="26"/>
        <v>59400.000000000007</v>
      </c>
      <c r="S40" s="102">
        <f t="shared" si="10"/>
        <v>46469.217784000008</v>
      </c>
      <c r="T40" s="102">
        <f t="shared" si="11"/>
        <v>6330.7822160000005</v>
      </c>
      <c r="U40" s="102">
        <f t="shared" si="12"/>
        <v>52800.000000000007</v>
      </c>
      <c r="V40" s="102">
        <f t="shared" si="13"/>
        <v>40660.565560999996</v>
      </c>
      <c r="W40" s="102">
        <f t="shared" si="14"/>
        <v>5539.4344389999997</v>
      </c>
      <c r="X40" s="102">
        <f t="shared" si="15"/>
        <v>46199.999999999993</v>
      </c>
      <c r="Y40" s="102">
        <f t="shared" si="16"/>
        <v>34851.913337999998</v>
      </c>
      <c r="Z40" s="102">
        <f t="shared" si="17"/>
        <v>4748.0866619999997</v>
      </c>
      <c r="AA40" s="66">
        <f t="shared" si="18"/>
        <v>39600</v>
      </c>
    </row>
    <row r="41" spans="1:27" ht="13.5" customHeight="1">
      <c r="A41" s="118">
        <v>90</v>
      </c>
      <c r="B41" s="46">
        <v>41456</v>
      </c>
      <c r="C41" s="68">
        <v>678</v>
      </c>
      <c r="D41" s="221">
        <f>'base(indices)'!G46</f>
        <v>1.4023143</v>
      </c>
      <c r="E41" s="70">
        <f t="shared" si="0"/>
        <v>950.76909539999997</v>
      </c>
      <c r="F41" s="325">
        <v>0</v>
      </c>
      <c r="G41" s="70">
        <f t="shared" si="1"/>
        <v>0</v>
      </c>
      <c r="H41" s="68">
        <f t="shared" si="2"/>
        <v>950.76909539999997</v>
      </c>
      <c r="I41" s="295">
        <f t="shared" si="20"/>
        <v>97421.00630009998</v>
      </c>
      <c r="J41" s="122">
        <f>IF((I41)+K41&gt;I148,I148-K41,(I41))</f>
        <v>58086.522230000002</v>
      </c>
      <c r="K41" s="122">
        <f t="shared" si="3"/>
        <v>7913.4777700000004</v>
      </c>
      <c r="L41" s="183">
        <f t="shared" si="23"/>
        <v>66000</v>
      </c>
      <c r="M41" s="122">
        <f t="shared" si="24"/>
        <v>55182.196118499996</v>
      </c>
      <c r="N41" s="122">
        <f t="shared" si="21"/>
        <v>7517.8038815</v>
      </c>
      <c r="O41" s="122">
        <f t="shared" si="22"/>
        <v>62700</v>
      </c>
      <c r="P41" s="104">
        <f t="shared" si="25"/>
        <v>52277.870007000005</v>
      </c>
      <c r="Q41" s="122">
        <f t="shared" si="8"/>
        <v>7122.1299930000005</v>
      </c>
      <c r="R41" s="122">
        <f t="shared" si="26"/>
        <v>59400.000000000007</v>
      </c>
      <c r="S41" s="122">
        <f t="shared" si="10"/>
        <v>46469.217784000008</v>
      </c>
      <c r="T41" s="122">
        <f t="shared" si="11"/>
        <v>6330.7822160000005</v>
      </c>
      <c r="U41" s="122">
        <f t="shared" si="12"/>
        <v>52800.000000000007</v>
      </c>
      <c r="V41" s="122">
        <f t="shared" si="13"/>
        <v>40660.565560999996</v>
      </c>
      <c r="W41" s="122">
        <f t="shared" si="14"/>
        <v>5539.4344389999997</v>
      </c>
      <c r="X41" s="122">
        <f t="shared" si="15"/>
        <v>46199.999999999993</v>
      </c>
      <c r="Y41" s="122">
        <f t="shared" si="16"/>
        <v>34851.913337999998</v>
      </c>
      <c r="Z41" s="122">
        <f t="shared" si="17"/>
        <v>4748.0866619999997</v>
      </c>
      <c r="AA41" s="52">
        <f t="shared" si="18"/>
        <v>39600</v>
      </c>
    </row>
    <row r="42" spans="1:27" ht="13.5" customHeight="1">
      <c r="A42" s="118">
        <v>89</v>
      </c>
      <c r="B42" s="56">
        <v>41487</v>
      </c>
      <c r="C42" s="68">
        <v>678</v>
      </c>
      <c r="D42" s="221">
        <f>'base(indices)'!G47</f>
        <v>1.40202128</v>
      </c>
      <c r="E42" s="60">
        <f t="shared" si="0"/>
        <v>950.57042783999998</v>
      </c>
      <c r="F42" s="325">
        <v>0</v>
      </c>
      <c r="G42" s="60">
        <f t="shared" si="1"/>
        <v>0</v>
      </c>
      <c r="H42" s="57">
        <f t="shared" si="2"/>
        <v>950.57042783999998</v>
      </c>
      <c r="I42" s="294">
        <f t="shared" si="20"/>
        <v>96470.237204699981</v>
      </c>
      <c r="J42" s="102">
        <f>IF((I42)+K42&gt;I148,I148-K42,(I42))</f>
        <v>58086.522230000002</v>
      </c>
      <c r="K42" s="102">
        <f t="shared" si="3"/>
        <v>7913.4777700000004</v>
      </c>
      <c r="L42" s="186">
        <f t="shared" si="23"/>
        <v>66000</v>
      </c>
      <c r="M42" s="102">
        <f t="shared" si="24"/>
        <v>55182.196118499996</v>
      </c>
      <c r="N42" s="102">
        <f t="shared" si="21"/>
        <v>7517.8038815</v>
      </c>
      <c r="O42" s="102">
        <f t="shared" si="22"/>
        <v>62700</v>
      </c>
      <c r="P42" s="102">
        <f t="shared" si="25"/>
        <v>52277.870007000005</v>
      </c>
      <c r="Q42" s="102">
        <f t="shared" si="8"/>
        <v>7122.1299930000005</v>
      </c>
      <c r="R42" s="102">
        <f t="shared" si="26"/>
        <v>59400.000000000007</v>
      </c>
      <c r="S42" s="102">
        <f t="shared" si="10"/>
        <v>46469.217784000008</v>
      </c>
      <c r="T42" s="102">
        <f t="shared" si="11"/>
        <v>6330.7822160000005</v>
      </c>
      <c r="U42" s="102">
        <f t="shared" si="12"/>
        <v>52800.000000000007</v>
      </c>
      <c r="V42" s="102">
        <f t="shared" si="13"/>
        <v>40660.565560999996</v>
      </c>
      <c r="W42" s="102">
        <f t="shared" si="14"/>
        <v>5539.4344389999997</v>
      </c>
      <c r="X42" s="102">
        <f t="shared" si="15"/>
        <v>46199.999999999993</v>
      </c>
      <c r="Y42" s="102">
        <f t="shared" si="16"/>
        <v>34851.913337999998</v>
      </c>
      <c r="Z42" s="102">
        <f t="shared" si="17"/>
        <v>4748.0866619999997</v>
      </c>
      <c r="AA42" s="66">
        <f t="shared" si="18"/>
        <v>39600</v>
      </c>
    </row>
    <row r="43" spans="1:27" ht="13.5" customHeight="1">
      <c r="A43" s="118">
        <v>88</v>
      </c>
      <c r="B43" s="46">
        <v>41518</v>
      </c>
      <c r="C43" s="68">
        <v>678</v>
      </c>
      <c r="D43" s="221">
        <f>'base(indices)'!G48</f>
        <v>1.40202128</v>
      </c>
      <c r="E43" s="70">
        <f t="shared" si="0"/>
        <v>950.57042783999998</v>
      </c>
      <c r="F43" s="325">
        <v>0</v>
      </c>
      <c r="G43" s="70">
        <f t="shared" si="1"/>
        <v>0</v>
      </c>
      <c r="H43" s="68">
        <f t="shared" si="2"/>
        <v>950.57042783999998</v>
      </c>
      <c r="I43" s="295">
        <f t="shared" si="20"/>
        <v>95519.666776859987</v>
      </c>
      <c r="J43" s="122">
        <f>IF((I43)+K43&gt;I148,I148-K43,(I43))</f>
        <v>58086.522230000002</v>
      </c>
      <c r="K43" s="122">
        <f t="shared" ref="K43:K74" si="27">I$147</f>
        <v>7913.4777700000004</v>
      </c>
      <c r="L43" s="183">
        <f t="shared" si="23"/>
        <v>66000</v>
      </c>
      <c r="M43" s="122">
        <f t="shared" si="24"/>
        <v>55182.196118499996</v>
      </c>
      <c r="N43" s="122">
        <f t="shared" si="21"/>
        <v>7517.8038815</v>
      </c>
      <c r="O43" s="122">
        <f t="shared" si="22"/>
        <v>62700</v>
      </c>
      <c r="P43" s="104">
        <f t="shared" si="25"/>
        <v>52277.870007000005</v>
      </c>
      <c r="Q43" s="122">
        <f t="shared" si="8"/>
        <v>7122.1299930000005</v>
      </c>
      <c r="R43" s="122">
        <f t="shared" si="26"/>
        <v>59400.000000000007</v>
      </c>
      <c r="S43" s="122">
        <f t="shared" si="10"/>
        <v>46469.217784000008</v>
      </c>
      <c r="T43" s="122">
        <f t="shared" si="11"/>
        <v>6330.7822160000005</v>
      </c>
      <c r="U43" s="122">
        <f t="shared" si="12"/>
        <v>52800.000000000007</v>
      </c>
      <c r="V43" s="122">
        <f t="shared" si="13"/>
        <v>40660.565560999996</v>
      </c>
      <c r="W43" s="122">
        <f t="shared" si="14"/>
        <v>5539.4344389999997</v>
      </c>
      <c r="X43" s="122">
        <f t="shared" si="15"/>
        <v>46199.999999999993</v>
      </c>
      <c r="Y43" s="122">
        <f t="shared" si="16"/>
        <v>34851.913337999998</v>
      </c>
      <c r="Z43" s="122">
        <f t="shared" si="17"/>
        <v>4748.0866619999997</v>
      </c>
      <c r="AA43" s="52">
        <f t="shared" si="18"/>
        <v>39600</v>
      </c>
    </row>
    <row r="44" spans="1:27" ht="13.5" customHeight="1">
      <c r="A44" s="118">
        <v>87</v>
      </c>
      <c r="B44" s="56">
        <v>41548</v>
      </c>
      <c r="C44" s="68">
        <v>678</v>
      </c>
      <c r="D44" s="221">
        <f>'base(indices)'!G49</f>
        <v>1.4019105300000001</v>
      </c>
      <c r="E44" s="60">
        <f t="shared" si="0"/>
        <v>950.4953393400001</v>
      </c>
      <c r="F44" s="325">
        <v>0</v>
      </c>
      <c r="G44" s="60">
        <f t="shared" si="1"/>
        <v>0</v>
      </c>
      <c r="H44" s="57">
        <f t="shared" si="2"/>
        <v>950.4953393400001</v>
      </c>
      <c r="I44" s="294">
        <f t="shared" si="20"/>
        <v>94569.096349019994</v>
      </c>
      <c r="J44" s="102">
        <f>IF((I44)+K44&gt;I148,I148-K44,(I44))</f>
        <v>58086.522230000002</v>
      </c>
      <c r="K44" s="102">
        <f t="shared" si="27"/>
        <v>7913.4777700000004</v>
      </c>
      <c r="L44" s="186">
        <f t="shared" si="23"/>
        <v>66000</v>
      </c>
      <c r="M44" s="102">
        <f t="shared" si="24"/>
        <v>55182.196118499996</v>
      </c>
      <c r="N44" s="102">
        <f t="shared" si="21"/>
        <v>7517.8038815</v>
      </c>
      <c r="O44" s="102">
        <f t="shared" si="22"/>
        <v>62700</v>
      </c>
      <c r="P44" s="102">
        <f t="shared" si="25"/>
        <v>52277.870007000005</v>
      </c>
      <c r="Q44" s="102">
        <f t="shared" si="8"/>
        <v>7122.1299930000005</v>
      </c>
      <c r="R44" s="102">
        <f t="shared" si="26"/>
        <v>59400.000000000007</v>
      </c>
      <c r="S44" s="102">
        <f t="shared" si="10"/>
        <v>46469.217784000008</v>
      </c>
      <c r="T44" s="102">
        <f t="shared" si="11"/>
        <v>6330.7822160000005</v>
      </c>
      <c r="U44" s="102">
        <f t="shared" si="12"/>
        <v>52800.000000000007</v>
      </c>
      <c r="V44" s="102">
        <f t="shared" si="13"/>
        <v>40660.565560999996</v>
      </c>
      <c r="W44" s="102">
        <f t="shared" si="14"/>
        <v>5539.4344389999997</v>
      </c>
      <c r="X44" s="102">
        <f t="shared" si="15"/>
        <v>46199.999999999993</v>
      </c>
      <c r="Y44" s="102">
        <f t="shared" si="16"/>
        <v>34851.913337999998</v>
      </c>
      <c r="Z44" s="102">
        <f t="shared" si="17"/>
        <v>4748.0866619999997</v>
      </c>
      <c r="AA44" s="66">
        <f t="shared" si="18"/>
        <v>39600</v>
      </c>
    </row>
    <row r="45" spans="1:27" ht="13.5" customHeight="1">
      <c r="A45" s="118">
        <v>86</v>
      </c>
      <c r="B45" s="46">
        <v>41579</v>
      </c>
      <c r="C45" s="68">
        <v>678</v>
      </c>
      <c r="D45" s="221">
        <f>'base(indices)'!G50</f>
        <v>1.4006219499999999</v>
      </c>
      <c r="E45" s="70">
        <f t="shared" si="0"/>
        <v>949.62168209999993</v>
      </c>
      <c r="F45" s="325">
        <v>0</v>
      </c>
      <c r="G45" s="70">
        <f t="shared" si="1"/>
        <v>0</v>
      </c>
      <c r="H45" s="68">
        <f t="shared" si="2"/>
        <v>949.62168209999993</v>
      </c>
      <c r="I45" s="295">
        <f t="shared" si="20"/>
        <v>93618.601009679987</v>
      </c>
      <c r="J45" s="122">
        <f>IF((I45)+K45&gt;I148,I148-K45,(I45))</f>
        <v>58086.522230000002</v>
      </c>
      <c r="K45" s="122">
        <f t="shared" si="27"/>
        <v>7913.4777700000004</v>
      </c>
      <c r="L45" s="183">
        <f t="shared" si="23"/>
        <v>66000</v>
      </c>
      <c r="M45" s="122">
        <f t="shared" si="24"/>
        <v>55182.196118499996</v>
      </c>
      <c r="N45" s="122">
        <f t="shared" si="21"/>
        <v>7517.8038815</v>
      </c>
      <c r="O45" s="122">
        <f t="shared" si="22"/>
        <v>62700</v>
      </c>
      <c r="P45" s="104">
        <f t="shared" si="25"/>
        <v>52277.870007000005</v>
      </c>
      <c r="Q45" s="122">
        <f t="shared" si="8"/>
        <v>7122.1299930000005</v>
      </c>
      <c r="R45" s="122">
        <f t="shared" si="26"/>
        <v>59400.000000000007</v>
      </c>
      <c r="S45" s="122">
        <f t="shared" si="10"/>
        <v>46469.217784000008</v>
      </c>
      <c r="T45" s="122">
        <f t="shared" si="11"/>
        <v>6330.7822160000005</v>
      </c>
      <c r="U45" s="122">
        <f t="shared" si="12"/>
        <v>52800.000000000007</v>
      </c>
      <c r="V45" s="122">
        <f t="shared" si="13"/>
        <v>40660.565560999996</v>
      </c>
      <c r="W45" s="122">
        <f t="shared" si="14"/>
        <v>5539.4344389999997</v>
      </c>
      <c r="X45" s="122">
        <f t="shared" si="15"/>
        <v>46199.999999999993</v>
      </c>
      <c r="Y45" s="122">
        <f t="shared" si="16"/>
        <v>34851.913337999998</v>
      </c>
      <c r="Z45" s="122">
        <f t="shared" si="17"/>
        <v>4748.0866619999997</v>
      </c>
      <c r="AA45" s="52">
        <f t="shared" si="18"/>
        <v>39600</v>
      </c>
    </row>
    <row r="46" spans="1:27" ht="13.5" customHeight="1" thickBot="1">
      <c r="A46" s="229">
        <v>85</v>
      </c>
      <c r="B46" s="161">
        <v>41609</v>
      </c>
      <c r="C46" s="77">
        <v>678</v>
      </c>
      <c r="D46" s="232">
        <f>'base(indices)'!G51</f>
        <v>1.4003320800000001</v>
      </c>
      <c r="E46" s="233">
        <f>C46*D46</f>
        <v>949.42515024000011</v>
      </c>
      <c r="F46" s="326">
        <v>0</v>
      </c>
      <c r="G46" s="233">
        <f t="shared" si="1"/>
        <v>0</v>
      </c>
      <c r="H46" s="231">
        <f t="shared" si="2"/>
        <v>949.42515024000011</v>
      </c>
      <c r="I46" s="296">
        <f t="shared" si="20"/>
        <v>92668.979327579989</v>
      </c>
      <c r="J46" s="95">
        <f>IF((I46)+K46&gt;I148,I148-K46,(I46))</f>
        <v>58086.522230000002</v>
      </c>
      <c r="K46" s="95">
        <f t="shared" si="27"/>
        <v>7913.4777700000004</v>
      </c>
      <c r="L46" s="270">
        <f t="shared" si="23"/>
        <v>66000</v>
      </c>
      <c r="M46" s="95">
        <f t="shared" si="24"/>
        <v>55182.196118499996</v>
      </c>
      <c r="N46" s="95">
        <f t="shared" si="21"/>
        <v>7517.8038815</v>
      </c>
      <c r="O46" s="95">
        <f t="shared" si="22"/>
        <v>62700</v>
      </c>
      <c r="P46" s="95">
        <f t="shared" si="25"/>
        <v>52277.870007000005</v>
      </c>
      <c r="Q46" s="95">
        <f t="shared" si="8"/>
        <v>7122.1299930000005</v>
      </c>
      <c r="R46" s="95">
        <f t="shared" si="26"/>
        <v>59400.000000000007</v>
      </c>
      <c r="S46" s="95">
        <f t="shared" si="10"/>
        <v>46469.217784000008</v>
      </c>
      <c r="T46" s="95">
        <f t="shared" si="11"/>
        <v>6330.7822160000005</v>
      </c>
      <c r="U46" s="95">
        <f t="shared" si="12"/>
        <v>52800.000000000007</v>
      </c>
      <c r="V46" s="95">
        <f t="shared" si="13"/>
        <v>40660.565560999996</v>
      </c>
      <c r="W46" s="95">
        <f t="shared" si="14"/>
        <v>5539.4344389999997</v>
      </c>
      <c r="X46" s="95">
        <f t="shared" si="15"/>
        <v>46199.999999999993</v>
      </c>
      <c r="Y46" s="95">
        <f t="shared" si="16"/>
        <v>34851.913337999998</v>
      </c>
      <c r="Z46" s="95">
        <f t="shared" si="17"/>
        <v>4748.0866619999997</v>
      </c>
      <c r="AA46" s="237">
        <f t="shared" si="18"/>
        <v>39600</v>
      </c>
    </row>
    <row r="47" spans="1:27" ht="13.5" customHeight="1">
      <c r="A47" s="219">
        <v>84</v>
      </c>
      <c r="B47" s="246">
        <v>41640</v>
      </c>
      <c r="C47" s="204">
        <v>724</v>
      </c>
      <c r="D47" s="259">
        <f>'base(indices)'!G52</f>
        <v>1.39964066</v>
      </c>
      <c r="E47" s="203">
        <f t="shared" si="0"/>
        <v>1013.33983784</v>
      </c>
      <c r="F47" s="327">
        <v>0</v>
      </c>
      <c r="G47" s="203">
        <f t="shared" si="1"/>
        <v>0</v>
      </c>
      <c r="H47" s="204">
        <f t="shared" si="2"/>
        <v>1013.33983784</v>
      </c>
      <c r="I47" s="297">
        <f t="shared" si="20"/>
        <v>91719.554177339989</v>
      </c>
      <c r="J47" s="205">
        <f>IF((I47)+K47&gt;I148,I148-K47,(I47))</f>
        <v>58086.522230000002</v>
      </c>
      <c r="K47" s="205">
        <f t="shared" si="27"/>
        <v>7913.4777700000004</v>
      </c>
      <c r="L47" s="198">
        <f t="shared" si="23"/>
        <v>66000</v>
      </c>
      <c r="M47" s="205">
        <f t="shared" si="24"/>
        <v>55182.196118499996</v>
      </c>
      <c r="N47" s="205">
        <f t="shared" si="21"/>
        <v>7517.8038815</v>
      </c>
      <c r="O47" s="205">
        <f t="shared" si="22"/>
        <v>62700</v>
      </c>
      <c r="P47" s="197">
        <f t="shared" si="25"/>
        <v>52277.870007000005</v>
      </c>
      <c r="Q47" s="205">
        <f t="shared" si="8"/>
        <v>7122.1299930000005</v>
      </c>
      <c r="R47" s="205">
        <f t="shared" si="26"/>
        <v>59400.000000000007</v>
      </c>
      <c r="S47" s="205">
        <f t="shared" si="10"/>
        <v>46469.217784000008</v>
      </c>
      <c r="T47" s="205">
        <f t="shared" si="11"/>
        <v>6330.7822160000005</v>
      </c>
      <c r="U47" s="205">
        <f t="shared" si="12"/>
        <v>52800.000000000007</v>
      </c>
      <c r="V47" s="205">
        <f t="shared" si="13"/>
        <v>40660.565560999996</v>
      </c>
      <c r="W47" s="205">
        <f t="shared" si="14"/>
        <v>5539.4344389999997</v>
      </c>
      <c r="X47" s="205">
        <f t="shared" si="15"/>
        <v>46199.999999999993</v>
      </c>
      <c r="Y47" s="205">
        <f t="shared" si="16"/>
        <v>34851.913337999998</v>
      </c>
      <c r="Z47" s="205">
        <f t="shared" si="17"/>
        <v>4748.0866619999997</v>
      </c>
      <c r="AA47" s="196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221">
        <f>'base(indices)'!G53</f>
        <v>1.39806644</v>
      </c>
      <c r="E48" s="60">
        <f t="shared" si="0"/>
        <v>1012.20010256</v>
      </c>
      <c r="F48" s="325">
        <v>0</v>
      </c>
      <c r="G48" s="60">
        <f t="shared" si="1"/>
        <v>0</v>
      </c>
      <c r="H48" s="57">
        <f t="shared" si="2"/>
        <v>1012.20010256</v>
      </c>
      <c r="I48" s="294">
        <f t="shared" si="20"/>
        <v>90706.214339499988</v>
      </c>
      <c r="J48" s="102">
        <f>IF((I48)+K48&gt;I148,I148-K48,(I48))</f>
        <v>58086.522230000002</v>
      </c>
      <c r="K48" s="102">
        <f t="shared" si="27"/>
        <v>7913.4777700000004</v>
      </c>
      <c r="L48" s="186">
        <f t="shared" si="23"/>
        <v>66000</v>
      </c>
      <c r="M48" s="102">
        <f t="shared" si="24"/>
        <v>55182.196118499996</v>
      </c>
      <c r="N48" s="102">
        <f t="shared" si="21"/>
        <v>7517.8038815</v>
      </c>
      <c r="O48" s="102">
        <f t="shared" si="22"/>
        <v>62700</v>
      </c>
      <c r="P48" s="102">
        <f t="shared" si="25"/>
        <v>52277.870007000005</v>
      </c>
      <c r="Q48" s="102">
        <f t="shared" si="8"/>
        <v>7122.1299930000005</v>
      </c>
      <c r="R48" s="102">
        <f t="shared" si="26"/>
        <v>59400.000000000007</v>
      </c>
      <c r="S48" s="102">
        <f t="shared" si="10"/>
        <v>46469.217784000008</v>
      </c>
      <c r="T48" s="102">
        <f t="shared" si="11"/>
        <v>6330.7822160000005</v>
      </c>
      <c r="U48" s="102">
        <f t="shared" si="12"/>
        <v>52800.000000000007</v>
      </c>
      <c r="V48" s="102">
        <f t="shared" si="13"/>
        <v>40660.565560999996</v>
      </c>
      <c r="W48" s="102">
        <f t="shared" si="14"/>
        <v>5539.4344389999997</v>
      </c>
      <c r="X48" s="102">
        <f t="shared" si="15"/>
        <v>46199.999999999993</v>
      </c>
      <c r="Y48" s="102">
        <f t="shared" si="16"/>
        <v>34851.913337999998</v>
      </c>
      <c r="Z48" s="102">
        <f t="shared" si="17"/>
        <v>4748.0866619999997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221">
        <f>'base(indices)'!G54</f>
        <v>1.39731608</v>
      </c>
      <c r="E49" s="70">
        <f t="shared" si="0"/>
        <v>1011.6568419199999</v>
      </c>
      <c r="F49" s="325">
        <v>0</v>
      </c>
      <c r="G49" s="70">
        <f t="shared" si="1"/>
        <v>0</v>
      </c>
      <c r="H49" s="68">
        <f t="shared" si="2"/>
        <v>1011.6568419199999</v>
      </c>
      <c r="I49" s="295">
        <f t="shared" si="20"/>
        <v>89694.014236939984</v>
      </c>
      <c r="J49" s="122">
        <f>IF((I49)+K49&gt;I148,I148-K49,(I49))</f>
        <v>58086.522230000002</v>
      </c>
      <c r="K49" s="122">
        <f t="shared" si="27"/>
        <v>7913.4777700000004</v>
      </c>
      <c r="L49" s="183">
        <f t="shared" si="23"/>
        <v>66000</v>
      </c>
      <c r="M49" s="122">
        <f t="shared" si="24"/>
        <v>55182.196118499996</v>
      </c>
      <c r="N49" s="122">
        <f t="shared" si="21"/>
        <v>7517.8038815</v>
      </c>
      <c r="O49" s="122">
        <f t="shared" si="22"/>
        <v>62700</v>
      </c>
      <c r="P49" s="104">
        <f t="shared" si="25"/>
        <v>52277.870007000005</v>
      </c>
      <c r="Q49" s="122">
        <f t="shared" si="8"/>
        <v>7122.1299930000005</v>
      </c>
      <c r="R49" s="122">
        <f t="shared" si="26"/>
        <v>59400.000000000007</v>
      </c>
      <c r="S49" s="122">
        <f t="shared" si="10"/>
        <v>46469.217784000008</v>
      </c>
      <c r="T49" s="122">
        <f t="shared" si="11"/>
        <v>6330.7822160000005</v>
      </c>
      <c r="U49" s="122">
        <f t="shared" si="12"/>
        <v>52800.000000000007</v>
      </c>
      <c r="V49" s="122">
        <f t="shared" si="13"/>
        <v>40660.565560999996</v>
      </c>
      <c r="W49" s="122">
        <f t="shared" si="14"/>
        <v>5539.4344389999997</v>
      </c>
      <c r="X49" s="122">
        <f t="shared" si="15"/>
        <v>46199.999999999993</v>
      </c>
      <c r="Y49" s="122">
        <f t="shared" si="16"/>
        <v>34851.913337999998</v>
      </c>
      <c r="Z49" s="122">
        <f t="shared" si="17"/>
        <v>4748.0866619999997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221">
        <f>'base(indices)'!G55</f>
        <v>1.3969444900000001</v>
      </c>
      <c r="E50" s="60">
        <f t="shared" si="0"/>
        <v>1011.3878107600001</v>
      </c>
      <c r="F50" s="325">
        <v>0</v>
      </c>
      <c r="G50" s="60">
        <f t="shared" si="1"/>
        <v>0</v>
      </c>
      <c r="H50" s="57">
        <f t="shared" si="2"/>
        <v>1011.3878107600001</v>
      </c>
      <c r="I50" s="294">
        <f t="shared" si="20"/>
        <v>88682.357395019979</v>
      </c>
      <c r="J50" s="102">
        <f>IF((I50)+K50&gt;I148,I148-K50,(I50))</f>
        <v>58086.522230000002</v>
      </c>
      <c r="K50" s="102">
        <f t="shared" si="27"/>
        <v>7913.4777700000004</v>
      </c>
      <c r="L50" s="186">
        <f t="shared" si="23"/>
        <v>66000</v>
      </c>
      <c r="M50" s="102">
        <f t="shared" si="24"/>
        <v>55182.196118499996</v>
      </c>
      <c r="N50" s="102">
        <f t="shared" si="21"/>
        <v>7517.8038815</v>
      </c>
      <c r="O50" s="102">
        <f t="shared" si="22"/>
        <v>62700</v>
      </c>
      <c r="P50" s="102">
        <f>J50*$P$9</f>
        <v>52277.870007000005</v>
      </c>
      <c r="Q50" s="102">
        <f t="shared" si="8"/>
        <v>7122.1299930000005</v>
      </c>
      <c r="R50" s="102">
        <f t="shared" si="26"/>
        <v>59400.000000000007</v>
      </c>
      <c r="S50" s="102">
        <f t="shared" si="10"/>
        <v>46469.217784000008</v>
      </c>
      <c r="T50" s="102">
        <f t="shared" si="11"/>
        <v>6330.7822160000005</v>
      </c>
      <c r="U50" s="102">
        <f t="shared" si="12"/>
        <v>52800.000000000007</v>
      </c>
      <c r="V50" s="102">
        <f t="shared" si="13"/>
        <v>40660.565560999996</v>
      </c>
      <c r="W50" s="102">
        <f t="shared" si="14"/>
        <v>5539.4344389999997</v>
      </c>
      <c r="X50" s="102">
        <f t="shared" si="15"/>
        <v>46199.999999999993</v>
      </c>
      <c r="Y50" s="102">
        <f t="shared" si="16"/>
        <v>34851.913337999998</v>
      </c>
      <c r="Z50" s="102">
        <f t="shared" si="17"/>
        <v>4748.0866619999997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221">
        <f>'base(indices)'!G56</f>
        <v>1.39630359</v>
      </c>
      <c r="E51" s="70">
        <f t="shared" si="0"/>
        <v>1010.92379916</v>
      </c>
      <c r="F51" s="325">
        <v>0</v>
      </c>
      <c r="G51" s="70">
        <f t="shared" si="1"/>
        <v>0</v>
      </c>
      <c r="H51" s="68">
        <f t="shared" si="2"/>
        <v>1010.92379916</v>
      </c>
      <c r="I51" s="295">
        <f t="shared" si="20"/>
        <v>87670.969584259976</v>
      </c>
      <c r="J51" s="122">
        <f>IF((I51)+K51&gt;I148,I148-K51,(I51))</f>
        <v>58086.522230000002</v>
      </c>
      <c r="K51" s="122">
        <f t="shared" si="27"/>
        <v>7913.4777700000004</v>
      </c>
      <c r="L51" s="183">
        <f t="shared" si="23"/>
        <v>66000</v>
      </c>
      <c r="M51" s="122">
        <f t="shared" si="24"/>
        <v>55182.196118499996</v>
      </c>
      <c r="N51" s="122">
        <f t="shared" si="21"/>
        <v>7517.8038815</v>
      </c>
      <c r="O51" s="122">
        <f t="shared" si="22"/>
        <v>62700</v>
      </c>
      <c r="P51" s="104">
        <f>J51*$P$9</f>
        <v>52277.870007000005</v>
      </c>
      <c r="Q51" s="122">
        <f t="shared" si="8"/>
        <v>7122.1299930000005</v>
      </c>
      <c r="R51" s="122">
        <f t="shared" si="26"/>
        <v>59400.000000000007</v>
      </c>
      <c r="S51" s="122">
        <f t="shared" si="10"/>
        <v>46469.217784000008</v>
      </c>
      <c r="T51" s="122">
        <f t="shared" si="11"/>
        <v>6330.7822160000005</v>
      </c>
      <c r="U51" s="122">
        <f t="shared" si="12"/>
        <v>52800.000000000007</v>
      </c>
      <c r="V51" s="122">
        <f t="shared" si="13"/>
        <v>40660.565560999996</v>
      </c>
      <c r="W51" s="122">
        <f t="shared" si="14"/>
        <v>5539.4344389999997</v>
      </c>
      <c r="X51" s="122">
        <f t="shared" si="15"/>
        <v>46199.999999999993</v>
      </c>
      <c r="Y51" s="122">
        <f t="shared" si="16"/>
        <v>34851.913337999998</v>
      </c>
      <c r="Z51" s="122">
        <f t="shared" si="17"/>
        <v>4748.0866619999997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221">
        <f>'base(indices)'!G57</f>
        <v>1.3954607299999999</v>
      </c>
      <c r="E52" s="60">
        <f t="shared" si="0"/>
        <v>1010.31356852</v>
      </c>
      <c r="F52" s="325">
        <v>0</v>
      </c>
      <c r="G52" s="60">
        <f t="shared" si="1"/>
        <v>0</v>
      </c>
      <c r="H52" s="57">
        <f t="shared" si="2"/>
        <v>1010.31356852</v>
      </c>
      <c r="I52" s="294">
        <f t="shared" si="20"/>
        <v>86660.045785099981</v>
      </c>
      <c r="J52" s="102">
        <f>IF((I52)+K52&gt;I148,I148-K52,(I52))</f>
        <v>58086.522230000002</v>
      </c>
      <c r="K52" s="102">
        <f t="shared" si="27"/>
        <v>7913.4777700000004</v>
      </c>
      <c r="L52" s="186">
        <f t="shared" si="23"/>
        <v>66000</v>
      </c>
      <c r="M52" s="102">
        <f t="shared" si="24"/>
        <v>55182.196118499996</v>
      </c>
      <c r="N52" s="102">
        <f t="shared" si="21"/>
        <v>7517.8038815</v>
      </c>
      <c r="O52" s="102">
        <f t="shared" si="22"/>
        <v>62700</v>
      </c>
      <c r="P52" s="102">
        <f t="shared" ref="P52:P71" si="28">J52*$P$9</f>
        <v>52277.870007000005</v>
      </c>
      <c r="Q52" s="102">
        <f t="shared" si="8"/>
        <v>7122.1299930000005</v>
      </c>
      <c r="R52" s="102">
        <f t="shared" si="26"/>
        <v>59400.000000000007</v>
      </c>
      <c r="S52" s="102">
        <f t="shared" si="10"/>
        <v>46469.217784000008</v>
      </c>
      <c r="T52" s="102">
        <f t="shared" si="11"/>
        <v>6330.7822160000005</v>
      </c>
      <c r="U52" s="102">
        <f t="shared" si="12"/>
        <v>52800.000000000007</v>
      </c>
      <c r="V52" s="102">
        <f t="shared" si="13"/>
        <v>40660.565560999996</v>
      </c>
      <c r="W52" s="102">
        <f t="shared" si="14"/>
        <v>5539.4344389999997</v>
      </c>
      <c r="X52" s="102">
        <f t="shared" si="15"/>
        <v>46199.999999999993</v>
      </c>
      <c r="Y52" s="102">
        <f t="shared" si="16"/>
        <v>34851.913337999998</v>
      </c>
      <c r="Z52" s="102">
        <f t="shared" si="17"/>
        <v>4748.0866619999997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221">
        <f>'base(indices)'!G58</f>
        <v>1.39481214</v>
      </c>
      <c r="E53" s="70">
        <f t="shared" si="0"/>
        <v>1009.84398936</v>
      </c>
      <c r="F53" s="325">
        <v>0</v>
      </c>
      <c r="G53" s="70">
        <f t="shared" si="1"/>
        <v>0</v>
      </c>
      <c r="H53" s="68">
        <f t="shared" si="2"/>
        <v>1009.84398936</v>
      </c>
      <c r="I53" s="295">
        <f t="shared" si="20"/>
        <v>85649.732216579985</v>
      </c>
      <c r="J53" s="122">
        <f>IF((I53)+K53&gt;I148,I148-K53,(I53))</f>
        <v>58086.522230000002</v>
      </c>
      <c r="K53" s="122">
        <f t="shared" si="27"/>
        <v>7913.4777700000004</v>
      </c>
      <c r="L53" s="183">
        <f t="shared" si="23"/>
        <v>66000</v>
      </c>
      <c r="M53" s="122">
        <f t="shared" si="24"/>
        <v>55182.196118499996</v>
      </c>
      <c r="N53" s="122">
        <f t="shared" si="21"/>
        <v>7517.8038815</v>
      </c>
      <c r="O53" s="122">
        <f t="shared" si="22"/>
        <v>62700</v>
      </c>
      <c r="P53" s="104">
        <f t="shared" si="28"/>
        <v>52277.870007000005</v>
      </c>
      <c r="Q53" s="122">
        <f t="shared" si="8"/>
        <v>7122.1299930000005</v>
      </c>
      <c r="R53" s="122">
        <f t="shared" si="26"/>
        <v>59400.000000000007</v>
      </c>
      <c r="S53" s="122">
        <f t="shared" si="10"/>
        <v>46469.217784000008</v>
      </c>
      <c r="T53" s="122">
        <f t="shared" si="11"/>
        <v>6330.7822160000005</v>
      </c>
      <c r="U53" s="122">
        <f t="shared" si="12"/>
        <v>52800.000000000007</v>
      </c>
      <c r="V53" s="122">
        <f t="shared" si="13"/>
        <v>40660.565560999996</v>
      </c>
      <c r="W53" s="122">
        <f t="shared" si="14"/>
        <v>5539.4344389999997</v>
      </c>
      <c r="X53" s="122">
        <f t="shared" si="15"/>
        <v>46199.999999999993</v>
      </c>
      <c r="Y53" s="122">
        <f t="shared" si="16"/>
        <v>34851.913337999998</v>
      </c>
      <c r="Z53" s="122">
        <f t="shared" si="17"/>
        <v>4748.0866619999997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221">
        <f>'base(indices)'!G59</f>
        <v>1.3933435599999999</v>
      </c>
      <c r="E54" s="60">
        <f t="shared" si="0"/>
        <v>1008.7807374399999</v>
      </c>
      <c r="F54" s="325">
        <v>0</v>
      </c>
      <c r="G54" s="60">
        <f t="shared" si="1"/>
        <v>0</v>
      </c>
      <c r="H54" s="57">
        <f t="shared" si="2"/>
        <v>1008.7807374399999</v>
      </c>
      <c r="I54" s="294">
        <f t="shared" si="20"/>
        <v>84639.888227219984</v>
      </c>
      <c r="J54" s="102">
        <f>IF((I54)+K54&gt;I148,I148-K54,(I54))</f>
        <v>58086.522230000002</v>
      </c>
      <c r="K54" s="102">
        <f t="shared" si="27"/>
        <v>7913.4777700000004</v>
      </c>
      <c r="L54" s="186">
        <f t="shared" si="23"/>
        <v>66000</v>
      </c>
      <c r="M54" s="102">
        <f t="shared" si="24"/>
        <v>55182.196118499996</v>
      </c>
      <c r="N54" s="102">
        <f t="shared" si="21"/>
        <v>7517.8038815</v>
      </c>
      <c r="O54" s="102">
        <f t="shared" si="22"/>
        <v>62700</v>
      </c>
      <c r="P54" s="102">
        <f t="shared" si="28"/>
        <v>52277.870007000005</v>
      </c>
      <c r="Q54" s="102">
        <f t="shared" si="8"/>
        <v>7122.1299930000005</v>
      </c>
      <c r="R54" s="102">
        <f>P54+Q54</f>
        <v>59400.000000000007</v>
      </c>
      <c r="S54" s="102">
        <f t="shared" si="10"/>
        <v>46469.217784000008</v>
      </c>
      <c r="T54" s="102">
        <f t="shared" si="11"/>
        <v>6330.7822160000005</v>
      </c>
      <c r="U54" s="102">
        <f t="shared" si="12"/>
        <v>52800.000000000007</v>
      </c>
      <c r="V54" s="102">
        <f t="shared" si="13"/>
        <v>40660.565560999996</v>
      </c>
      <c r="W54" s="102">
        <f t="shared" si="14"/>
        <v>5539.4344389999997</v>
      </c>
      <c r="X54" s="102">
        <f t="shared" si="15"/>
        <v>46199.999999999993</v>
      </c>
      <c r="Y54" s="102">
        <f t="shared" si="16"/>
        <v>34851.913337999998</v>
      </c>
      <c r="Z54" s="102">
        <f t="shared" si="17"/>
        <v>4748.0866619999997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221">
        <f>'base(indices)'!G60</f>
        <v>1.39250527</v>
      </c>
      <c r="E55" s="70">
        <f t="shared" si="0"/>
        <v>1008.17381548</v>
      </c>
      <c r="F55" s="325">
        <v>0</v>
      </c>
      <c r="G55" s="70">
        <f t="shared" si="1"/>
        <v>0</v>
      </c>
      <c r="H55" s="68">
        <f t="shared" si="2"/>
        <v>1008.17381548</v>
      </c>
      <c r="I55" s="295">
        <f t="shared" si="20"/>
        <v>83631.107489779984</v>
      </c>
      <c r="J55" s="122">
        <f>IF((I55)+K55&gt;I148,I148-K55,(I55))</f>
        <v>58086.522230000002</v>
      </c>
      <c r="K55" s="122">
        <f t="shared" si="27"/>
        <v>7913.4777700000004</v>
      </c>
      <c r="L55" s="183">
        <f t="shared" si="23"/>
        <v>66000</v>
      </c>
      <c r="M55" s="122">
        <f t="shared" si="24"/>
        <v>55182.196118499996</v>
      </c>
      <c r="N55" s="122">
        <f t="shared" si="21"/>
        <v>7517.8038815</v>
      </c>
      <c r="O55" s="122">
        <f t="shared" si="22"/>
        <v>62700</v>
      </c>
      <c r="P55" s="104">
        <f t="shared" si="28"/>
        <v>52277.870007000005</v>
      </c>
      <c r="Q55" s="122">
        <f t="shared" si="8"/>
        <v>7122.1299930000005</v>
      </c>
      <c r="R55" s="122">
        <f t="shared" ref="R55:R73" si="29">P55+Q55</f>
        <v>59400.000000000007</v>
      </c>
      <c r="S55" s="122">
        <f t="shared" si="10"/>
        <v>46469.217784000008</v>
      </c>
      <c r="T55" s="122">
        <f t="shared" si="11"/>
        <v>6330.7822160000005</v>
      </c>
      <c r="U55" s="122">
        <f t="shared" si="12"/>
        <v>52800.000000000007</v>
      </c>
      <c r="V55" s="122">
        <f t="shared" si="13"/>
        <v>40660.565560999996</v>
      </c>
      <c r="W55" s="122">
        <f t="shared" si="14"/>
        <v>5539.4344389999997</v>
      </c>
      <c r="X55" s="122">
        <f t="shared" si="15"/>
        <v>46199.999999999993</v>
      </c>
      <c r="Y55" s="122">
        <f t="shared" si="16"/>
        <v>34851.913337999998</v>
      </c>
      <c r="Z55" s="122">
        <f t="shared" si="17"/>
        <v>4748.0866619999997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221">
        <f>'base(indices)'!G61</f>
        <v>1.3912906700000001</v>
      </c>
      <c r="E56" s="60">
        <f t="shared" si="0"/>
        <v>1007.2944450800001</v>
      </c>
      <c r="F56" s="325">
        <v>0</v>
      </c>
      <c r="G56" s="60">
        <f t="shared" si="1"/>
        <v>0</v>
      </c>
      <c r="H56" s="57">
        <f t="shared" si="2"/>
        <v>1007.2944450800001</v>
      </c>
      <c r="I56" s="294">
        <f t="shared" si="20"/>
        <v>82622.933674299988</v>
      </c>
      <c r="J56" s="102">
        <f>IF((I56)+K56&gt;I148,I148-K56,(I56))</f>
        <v>58086.522230000002</v>
      </c>
      <c r="K56" s="102">
        <f t="shared" si="27"/>
        <v>7913.4777700000004</v>
      </c>
      <c r="L56" s="186">
        <f t="shared" si="23"/>
        <v>66000</v>
      </c>
      <c r="M56" s="102">
        <f t="shared" si="24"/>
        <v>55182.196118499996</v>
      </c>
      <c r="N56" s="102">
        <f t="shared" si="21"/>
        <v>7517.8038815</v>
      </c>
      <c r="O56" s="102">
        <f t="shared" si="22"/>
        <v>62700</v>
      </c>
      <c r="P56" s="102">
        <f t="shared" si="28"/>
        <v>52277.870007000005</v>
      </c>
      <c r="Q56" s="102">
        <f t="shared" si="8"/>
        <v>7122.1299930000005</v>
      </c>
      <c r="R56" s="102">
        <f t="shared" si="29"/>
        <v>59400.000000000007</v>
      </c>
      <c r="S56" s="102">
        <f t="shared" si="10"/>
        <v>46469.217784000008</v>
      </c>
      <c r="T56" s="102">
        <f t="shared" si="11"/>
        <v>6330.7822160000005</v>
      </c>
      <c r="U56" s="102">
        <f t="shared" si="12"/>
        <v>52800.000000000007</v>
      </c>
      <c r="V56" s="102">
        <f t="shared" si="13"/>
        <v>40660.565560999996</v>
      </c>
      <c r="W56" s="102">
        <f t="shared" si="14"/>
        <v>5539.4344389999997</v>
      </c>
      <c r="X56" s="102">
        <f t="shared" si="15"/>
        <v>46199.999999999993</v>
      </c>
      <c r="Y56" s="102">
        <f t="shared" si="16"/>
        <v>34851.913337999998</v>
      </c>
      <c r="Z56" s="102">
        <f t="shared" si="17"/>
        <v>4748.0866619999997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221">
        <f>'base(indices)'!G62</f>
        <v>1.3898480099999999</v>
      </c>
      <c r="E57" s="70">
        <f t="shared" si="0"/>
        <v>1006.24995924</v>
      </c>
      <c r="F57" s="325">
        <v>0</v>
      </c>
      <c r="G57" s="70">
        <f t="shared" si="1"/>
        <v>0</v>
      </c>
      <c r="H57" s="68">
        <f t="shared" si="2"/>
        <v>1006.24995924</v>
      </c>
      <c r="I57" s="295">
        <f t="shared" si="20"/>
        <v>81615.639229219989</v>
      </c>
      <c r="J57" s="122">
        <f>IF((I57)+K57&gt;I148,I148-K57,(I57))</f>
        <v>58086.522230000002</v>
      </c>
      <c r="K57" s="122">
        <f t="shared" si="27"/>
        <v>7913.4777700000004</v>
      </c>
      <c r="L57" s="183">
        <f t="shared" si="23"/>
        <v>66000</v>
      </c>
      <c r="M57" s="122">
        <f t="shared" si="24"/>
        <v>55182.196118499996</v>
      </c>
      <c r="N57" s="122">
        <f t="shared" si="21"/>
        <v>7517.8038815</v>
      </c>
      <c r="O57" s="122">
        <f t="shared" si="22"/>
        <v>62700</v>
      </c>
      <c r="P57" s="104">
        <f t="shared" si="28"/>
        <v>52277.870007000005</v>
      </c>
      <c r="Q57" s="122">
        <f t="shared" si="8"/>
        <v>7122.1299930000005</v>
      </c>
      <c r="R57" s="122">
        <f t="shared" si="29"/>
        <v>59400.000000000007</v>
      </c>
      <c r="S57" s="122">
        <f t="shared" si="10"/>
        <v>46469.217784000008</v>
      </c>
      <c r="T57" s="122">
        <f t="shared" si="11"/>
        <v>6330.7822160000005</v>
      </c>
      <c r="U57" s="122">
        <f t="shared" si="12"/>
        <v>52800.000000000007</v>
      </c>
      <c r="V57" s="122">
        <f t="shared" si="13"/>
        <v>40660.565560999996</v>
      </c>
      <c r="W57" s="122">
        <f t="shared" si="14"/>
        <v>5539.4344389999997</v>
      </c>
      <c r="X57" s="122">
        <f t="shared" si="15"/>
        <v>46199.999999999993</v>
      </c>
      <c r="Y57" s="122">
        <f t="shared" si="16"/>
        <v>34851.913337999998</v>
      </c>
      <c r="Z57" s="122">
        <f t="shared" si="17"/>
        <v>4748.0866619999997</v>
      </c>
      <c r="AA57" s="52">
        <f t="shared" si="18"/>
        <v>39600</v>
      </c>
    </row>
    <row r="58" spans="1:27" ht="13.5" customHeight="1" thickBot="1">
      <c r="A58" s="229">
        <v>73</v>
      </c>
      <c r="B58" s="218">
        <v>41974</v>
      </c>
      <c r="C58" s="177">
        <v>724</v>
      </c>
      <c r="D58" s="341">
        <f>'base(indices)'!G63</f>
        <v>1.3891770400000001</v>
      </c>
      <c r="E58" s="247">
        <f t="shared" si="0"/>
        <v>1005.7641769600001</v>
      </c>
      <c r="F58" s="328">
        <v>0</v>
      </c>
      <c r="G58" s="247">
        <f t="shared" si="1"/>
        <v>0</v>
      </c>
      <c r="H58" s="174">
        <f t="shared" si="2"/>
        <v>1005.7641769600001</v>
      </c>
      <c r="I58" s="342">
        <f t="shared" si="20"/>
        <v>80609.389269979991</v>
      </c>
      <c r="J58" s="343">
        <f>IF((I58)+K58&gt;I148,I148-K58,(I58))</f>
        <v>58086.522230000002</v>
      </c>
      <c r="K58" s="343">
        <f t="shared" si="27"/>
        <v>7913.4777700000004</v>
      </c>
      <c r="L58" s="344">
        <f t="shared" si="23"/>
        <v>66000</v>
      </c>
      <c r="M58" s="343">
        <f t="shared" si="24"/>
        <v>55182.196118499996</v>
      </c>
      <c r="N58" s="343">
        <f t="shared" si="21"/>
        <v>7517.8038815</v>
      </c>
      <c r="O58" s="343">
        <f t="shared" si="22"/>
        <v>62700</v>
      </c>
      <c r="P58" s="343">
        <f t="shared" si="28"/>
        <v>52277.870007000005</v>
      </c>
      <c r="Q58" s="343">
        <f t="shared" si="8"/>
        <v>7122.1299930000005</v>
      </c>
      <c r="R58" s="343">
        <f t="shared" si="29"/>
        <v>59400.000000000007</v>
      </c>
      <c r="S58" s="343">
        <f t="shared" si="10"/>
        <v>46469.217784000008</v>
      </c>
      <c r="T58" s="343">
        <f t="shared" si="11"/>
        <v>6330.7822160000005</v>
      </c>
      <c r="U58" s="343">
        <f t="shared" si="12"/>
        <v>52800.000000000007</v>
      </c>
      <c r="V58" s="343">
        <f t="shared" si="13"/>
        <v>40660.565560999996</v>
      </c>
      <c r="W58" s="343">
        <f t="shared" si="14"/>
        <v>5539.4344389999997</v>
      </c>
      <c r="X58" s="343">
        <f t="shared" si="15"/>
        <v>46199.999999999993</v>
      </c>
      <c r="Y58" s="343">
        <f t="shared" si="16"/>
        <v>34851.913337999998</v>
      </c>
      <c r="Z58" s="343">
        <f t="shared" si="17"/>
        <v>4748.0866619999997</v>
      </c>
      <c r="AA58" s="345">
        <f t="shared" si="18"/>
        <v>39600</v>
      </c>
    </row>
    <row r="59" spans="1:27" ht="13.5" customHeight="1">
      <c r="A59" s="219">
        <v>72</v>
      </c>
      <c r="B59" s="340">
        <v>42005</v>
      </c>
      <c r="C59" s="47">
        <v>788</v>
      </c>
      <c r="D59" s="239">
        <f>'base(indices)'!G64</f>
        <v>1.38771578</v>
      </c>
      <c r="E59" s="87">
        <f t="shared" si="0"/>
        <v>1093.5200346399999</v>
      </c>
      <c r="F59" s="324">
        <v>0</v>
      </c>
      <c r="G59" s="87">
        <f t="shared" si="1"/>
        <v>0</v>
      </c>
      <c r="H59" s="47">
        <f t="shared" si="2"/>
        <v>1093.5200346399999</v>
      </c>
      <c r="I59" s="293">
        <f t="shared" si="20"/>
        <v>79603.625093019989</v>
      </c>
      <c r="J59" s="123">
        <f>IF((I59)+K59&gt;I148,I148-K59,(I59))</f>
        <v>58086.522230000002</v>
      </c>
      <c r="K59" s="123">
        <f t="shared" si="27"/>
        <v>7913.4777700000004</v>
      </c>
      <c r="L59" s="290">
        <f t="shared" si="23"/>
        <v>66000</v>
      </c>
      <c r="M59" s="123">
        <f t="shared" si="24"/>
        <v>55182.196118499996</v>
      </c>
      <c r="N59" s="123">
        <f t="shared" si="21"/>
        <v>7517.8038815</v>
      </c>
      <c r="O59" s="123">
        <f t="shared" si="22"/>
        <v>62700</v>
      </c>
      <c r="P59" s="100">
        <f t="shared" si="28"/>
        <v>52277.870007000005</v>
      </c>
      <c r="Q59" s="123">
        <f t="shared" si="8"/>
        <v>7122.1299930000005</v>
      </c>
      <c r="R59" s="123">
        <f t="shared" si="29"/>
        <v>59400.000000000007</v>
      </c>
      <c r="S59" s="123">
        <f t="shared" si="10"/>
        <v>46469.217784000008</v>
      </c>
      <c r="T59" s="123">
        <f t="shared" si="11"/>
        <v>6330.7822160000005</v>
      </c>
      <c r="U59" s="123">
        <f t="shared" si="12"/>
        <v>52800.000000000007</v>
      </c>
      <c r="V59" s="123">
        <f t="shared" si="13"/>
        <v>40660.565560999996</v>
      </c>
      <c r="W59" s="123">
        <f t="shared" si="14"/>
        <v>5539.4344389999997</v>
      </c>
      <c r="X59" s="123">
        <f t="shared" si="15"/>
        <v>46199.999999999993</v>
      </c>
      <c r="Y59" s="123">
        <f t="shared" si="16"/>
        <v>34851.913337999998</v>
      </c>
      <c r="Z59" s="123">
        <f t="shared" si="17"/>
        <v>4748.0866619999997</v>
      </c>
      <c r="AA59" s="55">
        <f t="shared" si="18"/>
        <v>39600</v>
      </c>
    </row>
    <row r="60" spans="1:27" ht="13.5" customHeight="1">
      <c r="A60" s="118">
        <v>71</v>
      </c>
      <c r="B60" s="46">
        <v>42036</v>
      </c>
      <c r="C60" s="68">
        <v>788</v>
      </c>
      <c r="D60" s="221">
        <f>'base(indices)'!G65</f>
        <v>1.3864984300000001</v>
      </c>
      <c r="E60" s="60">
        <f t="shared" si="0"/>
        <v>1092.5607628400001</v>
      </c>
      <c r="F60" s="325">
        <v>0</v>
      </c>
      <c r="G60" s="60">
        <f t="shared" si="1"/>
        <v>0</v>
      </c>
      <c r="H60" s="57">
        <f t="shared" si="2"/>
        <v>1092.5607628400001</v>
      </c>
      <c r="I60" s="294">
        <f t="shared" si="20"/>
        <v>78510.105058379995</v>
      </c>
      <c r="J60" s="102">
        <f>IF((I60)+K60&gt;I148,I148-K60,(I60))</f>
        <v>58086.522230000002</v>
      </c>
      <c r="K60" s="102">
        <f t="shared" si="27"/>
        <v>7913.4777700000004</v>
      </c>
      <c r="L60" s="186">
        <f t="shared" si="23"/>
        <v>66000</v>
      </c>
      <c r="M60" s="102">
        <f t="shared" si="24"/>
        <v>55182.196118499996</v>
      </c>
      <c r="N60" s="102">
        <f t="shared" si="21"/>
        <v>7517.8038815</v>
      </c>
      <c r="O60" s="102">
        <f t="shared" si="22"/>
        <v>62700</v>
      </c>
      <c r="P60" s="102">
        <f t="shared" si="28"/>
        <v>52277.870007000005</v>
      </c>
      <c r="Q60" s="102">
        <f t="shared" si="8"/>
        <v>7122.1299930000005</v>
      </c>
      <c r="R60" s="102">
        <f t="shared" si="29"/>
        <v>59400.000000000007</v>
      </c>
      <c r="S60" s="102">
        <f t="shared" si="10"/>
        <v>46469.217784000008</v>
      </c>
      <c r="T60" s="102">
        <f t="shared" si="11"/>
        <v>6330.7822160000005</v>
      </c>
      <c r="U60" s="102">
        <f t="shared" si="12"/>
        <v>52800.000000000007</v>
      </c>
      <c r="V60" s="102">
        <f t="shared" si="13"/>
        <v>40660.565560999996</v>
      </c>
      <c r="W60" s="102">
        <f t="shared" si="14"/>
        <v>5539.4344389999997</v>
      </c>
      <c r="X60" s="102">
        <f t="shared" si="15"/>
        <v>46199.999999999993</v>
      </c>
      <c r="Y60" s="102">
        <f t="shared" si="16"/>
        <v>34851.913337999998</v>
      </c>
      <c r="Z60" s="102">
        <f t="shared" si="17"/>
        <v>4748.0866619999997</v>
      </c>
      <c r="AA60" s="66">
        <f t="shared" si="18"/>
        <v>39600</v>
      </c>
    </row>
    <row r="61" spans="1:27" ht="13.5" customHeight="1">
      <c r="A61" s="118">
        <v>70</v>
      </c>
      <c r="B61" s="56">
        <v>42064</v>
      </c>
      <c r="C61" s="68">
        <v>788</v>
      </c>
      <c r="D61" s="221">
        <f>'base(indices)'!G66</f>
        <v>1.3862655399999999</v>
      </c>
      <c r="E61" s="70">
        <f t="shared" si="0"/>
        <v>1092.3772455199999</v>
      </c>
      <c r="F61" s="325">
        <v>0</v>
      </c>
      <c r="G61" s="70">
        <f t="shared" si="1"/>
        <v>0</v>
      </c>
      <c r="H61" s="68">
        <f t="shared" si="2"/>
        <v>1092.3772455199999</v>
      </c>
      <c r="I61" s="295">
        <f t="shared" si="20"/>
        <v>77417.544295539992</v>
      </c>
      <c r="J61" s="122">
        <f>IF((I61)+K61&gt;I148,I148-K61,(I61))</f>
        <v>58086.522230000002</v>
      </c>
      <c r="K61" s="122">
        <f t="shared" si="27"/>
        <v>7913.4777700000004</v>
      </c>
      <c r="L61" s="183">
        <f t="shared" si="23"/>
        <v>66000</v>
      </c>
      <c r="M61" s="122">
        <f t="shared" si="24"/>
        <v>55182.196118499996</v>
      </c>
      <c r="N61" s="122">
        <f t="shared" si="21"/>
        <v>7517.8038815</v>
      </c>
      <c r="O61" s="122">
        <f t="shared" si="22"/>
        <v>62700</v>
      </c>
      <c r="P61" s="104">
        <f t="shared" si="28"/>
        <v>52277.870007000005</v>
      </c>
      <c r="Q61" s="122">
        <f t="shared" si="8"/>
        <v>7122.1299930000005</v>
      </c>
      <c r="R61" s="122">
        <f t="shared" si="29"/>
        <v>59400.000000000007</v>
      </c>
      <c r="S61" s="122">
        <f t="shared" si="10"/>
        <v>46469.217784000008</v>
      </c>
      <c r="T61" s="122">
        <f t="shared" si="11"/>
        <v>6330.7822160000005</v>
      </c>
      <c r="U61" s="122">
        <f t="shared" si="12"/>
        <v>52800.000000000007</v>
      </c>
      <c r="V61" s="122">
        <f t="shared" si="13"/>
        <v>40660.565560999996</v>
      </c>
      <c r="W61" s="122">
        <f t="shared" si="14"/>
        <v>5539.4344389999997</v>
      </c>
      <c r="X61" s="122">
        <f t="shared" si="15"/>
        <v>46199.999999999993</v>
      </c>
      <c r="Y61" s="122">
        <f t="shared" si="16"/>
        <v>34851.913337999998</v>
      </c>
      <c r="Z61" s="122">
        <f t="shared" si="17"/>
        <v>4748.0866619999997</v>
      </c>
      <c r="AA61" s="52">
        <f t="shared" si="18"/>
        <v>39600</v>
      </c>
    </row>
    <row r="62" spans="1:27" ht="13.5" customHeight="1">
      <c r="A62" s="118">
        <v>69</v>
      </c>
      <c r="B62" s="46">
        <v>42095</v>
      </c>
      <c r="C62" s="68">
        <v>788</v>
      </c>
      <c r="D62" s="221">
        <f>'base(indices)'!G67</f>
        <v>1.38447126</v>
      </c>
      <c r="E62" s="60">
        <f t="shared" si="0"/>
        <v>1090.96335288</v>
      </c>
      <c r="F62" s="325">
        <v>0</v>
      </c>
      <c r="G62" s="60">
        <f t="shared" si="1"/>
        <v>0</v>
      </c>
      <c r="H62" s="57">
        <f t="shared" si="2"/>
        <v>1090.96335288</v>
      </c>
      <c r="I62" s="294">
        <f t="shared" si="20"/>
        <v>76325.167050019998</v>
      </c>
      <c r="J62" s="102">
        <f>IF((I62)+K62&gt;I148,I148-K62,(I62))</f>
        <v>58086.522230000002</v>
      </c>
      <c r="K62" s="102">
        <f t="shared" si="27"/>
        <v>7913.4777700000004</v>
      </c>
      <c r="L62" s="186">
        <f t="shared" si="23"/>
        <v>66000</v>
      </c>
      <c r="M62" s="102">
        <f t="shared" si="24"/>
        <v>55182.196118499996</v>
      </c>
      <c r="N62" s="102">
        <f t="shared" si="21"/>
        <v>7517.8038815</v>
      </c>
      <c r="O62" s="102">
        <f t="shared" si="22"/>
        <v>62700</v>
      </c>
      <c r="P62" s="102">
        <f t="shared" si="28"/>
        <v>52277.870007000005</v>
      </c>
      <c r="Q62" s="102">
        <f t="shared" si="8"/>
        <v>7122.1299930000005</v>
      </c>
      <c r="R62" s="102">
        <f t="shared" si="29"/>
        <v>59400.000000000007</v>
      </c>
      <c r="S62" s="102">
        <f t="shared" si="10"/>
        <v>46469.217784000008</v>
      </c>
      <c r="T62" s="102">
        <f t="shared" si="11"/>
        <v>6330.7822160000005</v>
      </c>
      <c r="U62" s="102">
        <f t="shared" si="12"/>
        <v>52800.000000000007</v>
      </c>
      <c r="V62" s="102">
        <f t="shared" si="13"/>
        <v>40660.565560999996</v>
      </c>
      <c r="W62" s="102">
        <f t="shared" si="14"/>
        <v>5539.4344389999997</v>
      </c>
      <c r="X62" s="102">
        <f t="shared" si="15"/>
        <v>46199.999999999993</v>
      </c>
      <c r="Y62" s="102">
        <f t="shared" si="16"/>
        <v>34851.913337999998</v>
      </c>
      <c r="Z62" s="102">
        <f t="shared" si="17"/>
        <v>4748.0866619999997</v>
      </c>
      <c r="AA62" s="66">
        <f t="shared" si="18"/>
        <v>39600</v>
      </c>
    </row>
    <row r="63" spans="1:27" ht="13.5" customHeight="1">
      <c r="A63" s="118">
        <v>68</v>
      </c>
      <c r="B63" s="56">
        <v>42125</v>
      </c>
      <c r="C63" s="68">
        <v>788</v>
      </c>
      <c r="D63" s="221">
        <f>'base(indices)'!G68</f>
        <v>1.3698142499999999</v>
      </c>
      <c r="E63" s="70">
        <f t="shared" si="0"/>
        <v>1079.4136289999999</v>
      </c>
      <c r="F63" s="325">
        <v>0</v>
      </c>
      <c r="G63" s="70">
        <f t="shared" si="1"/>
        <v>0</v>
      </c>
      <c r="H63" s="68">
        <f t="shared" si="2"/>
        <v>1079.4136289999999</v>
      </c>
      <c r="I63" s="295">
        <f t="shared" si="20"/>
        <v>75234.203697139994</v>
      </c>
      <c r="J63" s="122">
        <f>IF((I63)+K63&gt;I148,I148-K63,(I63))</f>
        <v>58086.522230000002</v>
      </c>
      <c r="K63" s="122">
        <f t="shared" si="27"/>
        <v>7913.4777700000004</v>
      </c>
      <c r="L63" s="183">
        <f t="shared" si="23"/>
        <v>66000</v>
      </c>
      <c r="M63" s="122">
        <f t="shared" si="24"/>
        <v>55182.196118499996</v>
      </c>
      <c r="N63" s="122">
        <f t="shared" si="21"/>
        <v>7517.8038815</v>
      </c>
      <c r="O63" s="122">
        <f t="shared" si="22"/>
        <v>62700</v>
      </c>
      <c r="P63" s="104">
        <f t="shared" si="28"/>
        <v>52277.870007000005</v>
      </c>
      <c r="Q63" s="122">
        <f t="shared" si="8"/>
        <v>7122.1299930000005</v>
      </c>
      <c r="R63" s="122">
        <f t="shared" si="29"/>
        <v>59400.000000000007</v>
      </c>
      <c r="S63" s="122">
        <f t="shared" si="10"/>
        <v>46469.217784000008</v>
      </c>
      <c r="T63" s="122">
        <f t="shared" si="11"/>
        <v>6330.7822160000005</v>
      </c>
      <c r="U63" s="122">
        <f t="shared" si="12"/>
        <v>52800.000000000007</v>
      </c>
      <c r="V63" s="122">
        <f t="shared" si="13"/>
        <v>40660.565560999996</v>
      </c>
      <c r="W63" s="122">
        <f t="shared" si="14"/>
        <v>5539.4344389999997</v>
      </c>
      <c r="X63" s="122">
        <f t="shared" si="15"/>
        <v>46199.999999999993</v>
      </c>
      <c r="Y63" s="122">
        <f t="shared" si="16"/>
        <v>34851.913337999998</v>
      </c>
      <c r="Z63" s="122">
        <f t="shared" si="17"/>
        <v>4748.0866619999997</v>
      </c>
      <c r="AA63" s="52">
        <f t="shared" si="18"/>
        <v>39600</v>
      </c>
    </row>
    <row r="64" spans="1:27" ht="13.5" customHeight="1">
      <c r="A64" s="118">
        <v>67</v>
      </c>
      <c r="B64" s="56">
        <v>42156</v>
      </c>
      <c r="C64" s="68">
        <v>788</v>
      </c>
      <c r="D64" s="221">
        <f>'base(indices)'!G69</f>
        <v>1.36164438</v>
      </c>
      <c r="E64" s="60">
        <f t="shared" si="0"/>
        <v>1072.97577144</v>
      </c>
      <c r="F64" s="325">
        <v>0</v>
      </c>
      <c r="G64" s="60">
        <f t="shared" si="1"/>
        <v>0</v>
      </c>
      <c r="H64" s="57">
        <f t="shared" si="2"/>
        <v>1072.97577144</v>
      </c>
      <c r="I64" s="294">
        <f t="shared" si="20"/>
        <v>74154.790068139991</v>
      </c>
      <c r="J64" s="102">
        <f>IF((I64)+K64&gt;I148,I148-K64,(I64))</f>
        <v>58086.522230000002</v>
      </c>
      <c r="K64" s="102">
        <f t="shared" si="27"/>
        <v>7913.4777700000004</v>
      </c>
      <c r="L64" s="186">
        <f t="shared" si="23"/>
        <v>66000</v>
      </c>
      <c r="M64" s="102">
        <f t="shared" si="24"/>
        <v>55182.196118499996</v>
      </c>
      <c r="N64" s="102">
        <f t="shared" si="21"/>
        <v>7517.8038815</v>
      </c>
      <c r="O64" s="102">
        <f t="shared" si="22"/>
        <v>62700</v>
      </c>
      <c r="P64" s="102">
        <f t="shared" si="28"/>
        <v>52277.870007000005</v>
      </c>
      <c r="Q64" s="102">
        <f t="shared" si="8"/>
        <v>7122.1299930000005</v>
      </c>
      <c r="R64" s="102">
        <f t="shared" si="29"/>
        <v>59400.000000000007</v>
      </c>
      <c r="S64" s="102">
        <f t="shared" si="10"/>
        <v>46469.217784000008</v>
      </c>
      <c r="T64" s="102">
        <f t="shared" si="11"/>
        <v>6330.7822160000005</v>
      </c>
      <c r="U64" s="102">
        <f t="shared" si="12"/>
        <v>52800.000000000007</v>
      </c>
      <c r="V64" s="102">
        <f t="shared" si="13"/>
        <v>40660.565560999996</v>
      </c>
      <c r="W64" s="102">
        <f t="shared" si="14"/>
        <v>5539.4344389999997</v>
      </c>
      <c r="X64" s="102">
        <f t="shared" si="15"/>
        <v>46199.999999999993</v>
      </c>
      <c r="Y64" s="102">
        <f t="shared" si="16"/>
        <v>34851.913337999998</v>
      </c>
      <c r="Z64" s="102">
        <f t="shared" si="17"/>
        <v>4748.0866619999997</v>
      </c>
      <c r="AA64" s="66">
        <f t="shared" si="18"/>
        <v>39600</v>
      </c>
    </row>
    <row r="65" spans="1:27" ht="13.5" customHeight="1">
      <c r="A65" s="118">
        <v>66</v>
      </c>
      <c r="B65" s="46">
        <v>42186</v>
      </c>
      <c r="C65" s="68">
        <v>788</v>
      </c>
      <c r="D65" s="221">
        <f>'base(indices)'!G70</f>
        <v>1.34829625</v>
      </c>
      <c r="E65" s="70">
        <f t="shared" si="0"/>
        <v>1062.457445</v>
      </c>
      <c r="F65" s="325">
        <v>0</v>
      </c>
      <c r="G65" s="70">
        <f t="shared" si="1"/>
        <v>0</v>
      </c>
      <c r="H65" s="68">
        <f t="shared" si="2"/>
        <v>1062.457445</v>
      </c>
      <c r="I65" s="295">
        <f t="shared" si="20"/>
        <v>73081.814296699988</v>
      </c>
      <c r="J65" s="122">
        <f>IF((I65)+K65&gt;I148,I148-K65,(I65))</f>
        <v>58086.522230000002</v>
      </c>
      <c r="K65" s="122">
        <f t="shared" si="27"/>
        <v>7913.4777700000004</v>
      </c>
      <c r="L65" s="183">
        <f t="shared" si="23"/>
        <v>66000</v>
      </c>
      <c r="M65" s="122">
        <f t="shared" si="24"/>
        <v>55182.196118499996</v>
      </c>
      <c r="N65" s="122">
        <f t="shared" si="21"/>
        <v>7517.8038815</v>
      </c>
      <c r="O65" s="122">
        <f t="shared" si="22"/>
        <v>62700</v>
      </c>
      <c r="P65" s="104">
        <f t="shared" si="28"/>
        <v>52277.870007000005</v>
      </c>
      <c r="Q65" s="122">
        <f t="shared" si="8"/>
        <v>7122.1299930000005</v>
      </c>
      <c r="R65" s="122">
        <f t="shared" si="29"/>
        <v>59400.000000000007</v>
      </c>
      <c r="S65" s="122">
        <f t="shared" si="10"/>
        <v>46469.217784000008</v>
      </c>
      <c r="T65" s="122">
        <f t="shared" si="11"/>
        <v>6330.7822160000005</v>
      </c>
      <c r="U65" s="122">
        <f t="shared" si="12"/>
        <v>52800.000000000007</v>
      </c>
      <c r="V65" s="122">
        <f t="shared" si="13"/>
        <v>40660.565560999996</v>
      </c>
      <c r="W65" s="122">
        <f t="shared" si="14"/>
        <v>5539.4344389999997</v>
      </c>
      <c r="X65" s="122">
        <f t="shared" si="15"/>
        <v>46199.999999999993</v>
      </c>
      <c r="Y65" s="122">
        <f t="shared" si="16"/>
        <v>34851.913337999998</v>
      </c>
      <c r="Z65" s="122">
        <f t="shared" si="17"/>
        <v>4748.0866619999997</v>
      </c>
      <c r="AA65" s="52">
        <f t="shared" si="18"/>
        <v>39600</v>
      </c>
    </row>
    <row r="66" spans="1:27" ht="13.5" customHeight="1">
      <c r="A66" s="118">
        <v>65</v>
      </c>
      <c r="B66" s="56">
        <v>42217</v>
      </c>
      <c r="C66" s="68">
        <v>788</v>
      </c>
      <c r="D66" s="221">
        <f>'base(indices)'!G71</f>
        <v>1.3403879599999999</v>
      </c>
      <c r="E66" s="60">
        <f t="shared" si="0"/>
        <v>1056.2257124799999</v>
      </c>
      <c r="F66" s="325">
        <v>0</v>
      </c>
      <c r="G66" s="60">
        <f t="shared" si="1"/>
        <v>0</v>
      </c>
      <c r="H66" s="57">
        <f t="shared" si="2"/>
        <v>1056.2257124799999</v>
      </c>
      <c r="I66" s="294">
        <f t="shared" si="20"/>
        <v>72019.356851699995</v>
      </c>
      <c r="J66" s="102">
        <f>IF((I66)+K66&gt;I148,I148-K66,(I66))</f>
        <v>58086.522230000002</v>
      </c>
      <c r="K66" s="102">
        <f t="shared" si="27"/>
        <v>7913.4777700000004</v>
      </c>
      <c r="L66" s="186">
        <f t="shared" si="23"/>
        <v>66000</v>
      </c>
      <c r="M66" s="102">
        <f t="shared" si="24"/>
        <v>55182.196118499996</v>
      </c>
      <c r="N66" s="102">
        <f t="shared" si="21"/>
        <v>7517.8038815</v>
      </c>
      <c r="O66" s="102">
        <f t="shared" si="22"/>
        <v>62700</v>
      </c>
      <c r="P66" s="102">
        <f t="shared" si="28"/>
        <v>52277.870007000005</v>
      </c>
      <c r="Q66" s="102">
        <f t="shared" si="8"/>
        <v>7122.1299930000005</v>
      </c>
      <c r="R66" s="102">
        <f t="shared" si="29"/>
        <v>59400.000000000007</v>
      </c>
      <c r="S66" s="102">
        <f t="shared" si="10"/>
        <v>46469.217784000008</v>
      </c>
      <c r="T66" s="102">
        <f t="shared" si="11"/>
        <v>6330.7822160000005</v>
      </c>
      <c r="U66" s="102">
        <f t="shared" si="12"/>
        <v>52800.000000000007</v>
      </c>
      <c r="V66" s="102">
        <f t="shared" si="13"/>
        <v>40660.565560999996</v>
      </c>
      <c r="W66" s="102">
        <f t="shared" si="14"/>
        <v>5539.4344389999997</v>
      </c>
      <c r="X66" s="102">
        <f t="shared" si="15"/>
        <v>46199.999999999993</v>
      </c>
      <c r="Y66" s="102">
        <f t="shared" si="16"/>
        <v>34851.913337999998</v>
      </c>
      <c r="Z66" s="102">
        <f t="shared" si="17"/>
        <v>4748.0866619999997</v>
      </c>
      <c r="AA66" s="66">
        <f t="shared" si="18"/>
        <v>39600</v>
      </c>
    </row>
    <row r="67" spans="1:27" ht="13.5" customHeight="1">
      <c r="A67" s="118">
        <v>64</v>
      </c>
      <c r="B67" s="46">
        <v>42248</v>
      </c>
      <c r="C67" s="68">
        <v>788</v>
      </c>
      <c r="D67" s="221">
        <f>'base(indices)'!G72</f>
        <v>1.3346489699999999</v>
      </c>
      <c r="E67" s="70">
        <f t="shared" si="0"/>
        <v>1051.70338836</v>
      </c>
      <c r="F67" s="325">
        <v>0</v>
      </c>
      <c r="G67" s="70">
        <f t="shared" si="1"/>
        <v>0</v>
      </c>
      <c r="H67" s="68">
        <f t="shared" si="2"/>
        <v>1051.70338836</v>
      </c>
      <c r="I67" s="295">
        <f t="shared" si="20"/>
        <v>70963.13113922</v>
      </c>
      <c r="J67" s="122">
        <f>IF((I67)+K67&gt;I148,I148-K67,(I67))</f>
        <v>58086.522230000002</v>
      </c>
      <c r="K67" s="122">
        <f t="shared" si="27"/>
        <v>7913.4777700000004</v>
      </c>
      <c r="L67" s="183">
        <f t="shared" si="23"/>
        <v>66000</v>
      </c>
      <c r="M67" s="122">
        <f t="shared" si="24"/>
        <v>55182.196118499996</v>
      </c>
      <c r="N67" s="122">
        <f t="shared" si="21"/>
        <v>7517.8038815</v>
      </c>
      <c r="O67" s="122">
        <f t="shared" si="22"/>
        <v>62700</v>
      </c>
      <c r="P67" s="104">
        <f t="shared" si="28"/>
        <v>52277.870007000005</v>
      </c>
      <c r="Q67" s="122">
        <f t="shared" si="8"/>
        <v>7122.1299930000005</v>
      </c>
      <c r="R67" s="122">
        <f t="shared" si="29"/>
        <v>59400.000000000007</v>
      </c>
      <c r="S67" s="122">
        <f t="shared" si="10"/>
        <v>46469.217784000008</v>
      </c>
      <c r="T67" s="122">
        <f t="shared" si="11"/>
        <v>6330.7822160000005</v>
      </c>
      <c r="U67" s="122">
        <f t="shared" si="12"/>
        <v>52800.000000000007</v>
      </c>
      <c r="V67" s="122">
        <f t="shared" si="13"/>
        <v>40660.565560999996</v>
      </c>
      <c r="W67" s="122">
        <f t="shared" si="14"/>
        <v>5539.4344389999997</v>
      </c>
      <c r="X67" s="122">
        <f t="shared" si="15"/>
        <v>46199.999999999993</v>
      </c>
      <c r="Y67" s="122">
        <f t="shared" si="16"/>
        <v>34851.913337999998</v>
      </c>
      <c r="Z67" s="122">
        <f t="shared" si="17"/>
        <v>4748.0866619999997</v>
      </c>
      <c r="AA67" s="52">
        <f t="shared" si="18"/>
        <v>39600</v>
      </c>
    </row>
    <row r="68" spans="1:27" ht="13.5" customHeight="1">
      <c r="A68" s="118">
        <v>63</v>
      </c>
      <c r="B68" s="56">
        <v>42278</v>
      </c>
      <c r="C68" s="68">
        <v>788</v>
      </c>
      <c r="D68" s="221">
        <f>'base(indices)'!G73</f>
        <v>1.3294640600000001</v>
      </c>
      <c r="E68" s="60">
        <f t="shared" si="0"/>
        <v>1047.6176792799999</v>
      </c>
      <c r="F68" s="325">
        <v>0</v>
      </c>
      <c r="G68" s="60">
        <f t="shared" si="1"/>
        <v>0</v>
      </c>
      <c r="H68" s="57">
        <f t="shared" si="2"/>
        <v>1047.6176792799999</v>
      </c>
      <c r="I68" s="294">
        <f t="shared" si="20"/>
        <v>69911.427750860006</v>
      </c>
      <c r="J68" s="102">
        <f>IF((I68)+K68&gt;I148,I148-K68,(I68))</f>
        <v>58086.522230000002</v>
      </c>
      <c r="K68" s="102">
        <f t="shared" si="27"/>
        <v>7913.4777700000004</v>
      </c>
      <c r="L68" s="186">
        <f t="shared" si="23"/>
        <v>66000</v>
      </c>
      <c r="M68" s="102">
        <f t="shared" si="24"/>
        <v>55182.196118499996</v>
      </c>
      <c r="N68" s="102">
        <f t="shared" si="21"/>
        <v>7517.8038815</v>
      </c>
      <c r="O68" s="102">
        <f t="shared" si="22"/>
        <v>62700</v>
      </c>
      <c r="P68" s="102">
        <f t="shared" si="28"/>
        <v>52277.870007000005</v>
      </c>
      <c r="Q68" s="102">
        <f t="shared" si="8"/>
        <v>7122.1299930000005</v>
      </c>
      <c r="R68" s="102">
        <f t="shared" si="29"/>
        <v>59400.000000000007</v>
      </c>
      <c r="S68" s="102">
        <f t="shared" si="10"/>
        <v>46469.217784000008</v>
      </c>
      <c r="T68" s="102">
        <f t="shared" si="11"/>
        <v>6330.7822160000005</v>
      </c>
      <c r="U68" s="102">
        <f t="shared" si="12"/>
        <v>52800.000000000007</v>
      </c>
      <c r="V68" s="102">
        <f t="shared" si="13"/>
        <v>40660.565560999996</v>
      </c>
      <c r="W68" s="102">
        <f t="shared" si="14"/>
        <v>5539.4344389999997</v>
      </c>
      <c r="X68" s="102">
        <f t="shared" si="15"/>
        <v>46199.999999999993</v>
      </c>
      <c r="Y68" s="102">
        <f t="shared" si="16"/>
        <v>34851.913337999998</v>
      </c>
      <c r="Z68" s="102">
        <f t="shared" si="17"/>
        <v>4748.0866619999997</v>
      </c>
      <c r="AA68" s="66">
        <f t="shared" si="18"/>
        <v>39600</v>
      </c>
    </row>
    <row r="69" spans="1:27" ht="13.5" customHeight="1">
      <c r="A69" s="118">
        <v>62</v>
      </c>
      <c r="B69" s="46">
        <v>42309</v>
      </c>
      <c r="C69" s="68">
        <v>788</v>
      </c>
      <c r="D69" s="221">
        <f>'base(indices)'!G74</f>
        <v>1.32074713</v>
      </c>
      <c r="E69" s="70">
        <f t="shared" si="0"/>
        <v>1040.7487384399999</v>
      </c>
      <c r="F69" s="325">
        <v>0</v>
      </c>
      <c r="G69" s="70">
        <f t="shared" si="1"/>
        <v>0</v>
      </c>
      <c r="H69" s="68">
        <f t="shared" si="2"/>
        <v>1040.7487384399999</v>
      </c>
      <c r="I69" s="295">
        <f t="shared" si="20"/>
        <v>68863.81007158001</v>
      </c>
      <c r="J69" s="122">
        <f>IF((I69)+K69&gt;I148,I148-K69,(I69))</f>
        <v>58086.522230000002</v>
      </c>
      <c r="K69" s="122">
        <f t="shared" si="27"/>
        <v>7913.4777700000004</v>
      </c>
      <c r="L69" s="183">
        <f t="shared" si="23"/>
        <v>66000</v>
      </c>
      <c r="M69" s="122">
        <f t="shared" si="24"/>
        <v>55182.196118499996</v>
      </c>
      <c r="N69" s="122">
        <f t="shared" si="21"/>
        <v>7517.8038815</v>
      </c>
      <c r="O69" s="122">
        <f t="shared" si="22"/>
        <v>62700</v>
      </c>
      <c r="P69" s="104">
        <f t="shared" si="28"/>
        <v>52277.870007000005</v>
      </c>
      <c r="Q69" s="122">
        <f t="shared" si="8"/>
        <v>7122.1299930000005</v>
      </c>
      <c r="R69" s="122">
        <f t="shared" si="29"/>
        <v>59400.000000000007</v>
      </c>
      <c r="S69" s="122">
        <f t="shared" si="10"/>
        <v>46469.217784000008</v>
      </c>
      <c r="T69" s="122">
        <f t="shared" si="11"/>
        <v>6330.7822160000005</v>
      </c>
      <c r="U69" s="122">
        <f t="shared" si="12"/>
        <v>52800.000000000007</v>
      </c>
      <c r="V69" s="122">
        <f t="shared" si="13"/>
        <v>40660.565560999996</v>
      </c>
      <c r="W69" s="122">
        <f t="shared" si="14"/>
        <v>5539.4344389999997</v>
      </c>
      <c r="X69" s="122">
        <f t="shared" si="15"/>
        <v>46199.999999999993</v>
      </c>
      <c r="Y69" s="122">
        <f t="shared" si="16"/>
        <v>34851.913337999998</v>
      </c>
      <c r="Z69" s="122">
        <f t="shared" si="17"/>
        <v>4748.0866619999997</v>
      </c>
      <c r="AA69" s="52">
        <f t="shared" si="18"/>
        <v>39600</v>
      </c>
    </row>
    <row r="70" spans="1:27" ht="13.5" customHeight="1" thickBot="1">
      <c r="A70" s="229">
        <v>61</v>
      </c>
      <c r="B70" s="161">
        <v>42339</v>
      </c>
      <c r="C70" s="77">
        <v>788</v>
      </c>
      <c r="D70" s="232">
        <f>'base(indices)'!G75</f>
        <v>1.3096154</v>
      </c>
      <c r="E70" s="233">
        <f t="shared" si="0"/>
        <v>1031.9769352000001</v>
      </c>
      <c r="F70" s="326">
        <v>0</v>
      </c>
      <c r="G70" s="233">
        <f t="shared" si="1"/>
        <v>0</v>
      </c>
      <c r="H70" s="231">
        <f t="shared" si="2"/>
        <v>1031.9769352000001</v>
      </c>
      <c r="I70" s="296">
        <f t="shared" si="20"/>
        <v>67823.061333140009</v>
      </c>
      <c r="J70" s="95">
        <f>IF((I70)+K70&gt;I148,I148-K70,(I70))</f>
        <v>58086.522230000002</v>
      </c>
      <c r="K70" s="95">
        <f t="shared" si="27"/>
        <v>7913.4777700000004</v>
      </c>
      <c r="L70" s="270">
        <f t="shared" si="23"/>
        <v>66000</v>
      </c>
      <c r="M70" s="95">
        <f t="shared" si="24"/>
        <v>55182.196118499996</v>
      </c>
      <c r="N70" s="95">
        <f t="shared" si="21"/>
        <v>7517.8038815</v>
      </c>
      <c r="O70" s="95">
        <f t="shared" si="22"/>
        <v>62700</v>
      </c>
      <c r="P70" s="95">
        <f t="shared" si="28"/>
        <v>52277.870007000005</v>
      </c>
      <c r="Q70" s="95">
        <f t="shared" si="8"/>
        <v>7122.1299930000005</v>
      </c>
      <c r="R70" s="95">
        <f t="shared" si="29"/>
        <v>59400.000000000007</v>
      </c>
      <c r="S70" s="95">
        <f t="shared" si="10"/>
        <v>46469.217784000008</v>
      </c>
      <c r="T70" s="95">
        <f t="shared" si="11"/>
        <v>6330.7822160000005</v>
      </c>
      <c r="U70" s="95">
        <f t="shared" si="12"/>
        <v>52800.000000000007</v>
      </c>
      <c r="V70" s="95">
        <f t="shared" si="13"/>
        <v>40660.565560999996</v>
      </c>
      <c r="W70" s="95">
        <f t="shared" si="14"/>
        <v>5539.4344389999997</v>
      </c>
      <c r="X70" s="95">
        <f t="shared" si="15"/>
        <v>46199.999999999993</v>
      </c>
      <c r="Y70" s="95">
        <f t="shared" si="16"/>
        <v>34851.913337999998</v>
      </c>
      <c r="Z70" s="95">
        <f t="shared" si="17"/>
        <v>4748.0866619999997</v>
      </c>
      <c r="AA70" s="237">
        <f t="shared" si="18"/>
        <v>39600</v>
      </c>
    </row>
    <row r="71" spans="1:27" ht="13.5" customHeight="1">
      <c r="A71" s="219">
        <v>60</v>
      </c>
      <c r="B71" s="246">
        <v>42370</v>
      </c>
      <c r="C71" s="204">
        <v>880</v>
      </c>
      <c r="D71" s="259">
        <f>'base(indices)'!G76</f>
        <v>1.29434216</v>
      </c>
      <c r="E71" s="203">
        <f t="shared" si="0"/>
        <v>1139.0211008000001</v>
      </c>
      <c r="F71" s="327">
        <v>0</v>
      </c>
      <c r="G71" s="203">
        <f t="shared" si="1"/>
        <v>0</v>
      </c>
      <c r="H71" s="204">
        <f t="shared" si="2"/>
        <v>1139.0211008000001</v>
      </c>
      <c r="I71" s="297">
        <f t="shared" si="20"/>
        <v>66791.084397940009</v>
      </c>
      <c r="J71" s="205">
        <f>IF((I71)+K71&gt;I148,I148-K71,(I71))</f>
        <v>58086.522230000002</v>
      </c>
      <c r="K71" s="205">
        <f t="shared" si="27"/>
        <v>7913.4777700000004</v>
      </c>
      <c r="L71" s="198">
        <f t="shared" si="23"/>
        <v>66000</v>
      </c>
      <c r="M71" s="205">
        <f t="shared" si="24"/>
        <v>55182.196118499996</v>
      </c>
      <c r="N71" s="205">
        <f t="shared" si="21"/>
        <v>7517.8038815</v>
      </c>
      <c r="O71" s="205">
        <f t="shared" si="22"/>
        <v>62700</v>
      </c>
      <c r="P71" s="197">
        <f t="shared" si="28"/>
        <v>52277.870007000005</v>
      </c>
      <c r="Q71" s="205">
        <f t="shared" si="8"/>
        <v>7122.1299930000005</v>
      </c>
      <c r="R71" s="205">
        <f t="shared" si="29"/>
        <v>59400.000000000007</v>
      </c>
      <c r="S71" s="205">
        <f t="shared" si="10"/>
        <v>46469.217784000008</v>
      </c>
      <c r="T71" s="205">
        <f t="shared" si="11"/>
        <v>6330.7822160000005</v>
      </c>
      <c r="U71" s="205">
        <f t="shared" si="12"/>
        <v>52800.000000000007</v>
      </c>
      <c r="V71" s="205">
        <f t="shared" si="13"/>
        <v>40660.565560999996</v>
      </c>
      <c r="W71" s="205">
        <f t="shared" si="14"/>
        <v>5539.4344389999997</v>
      </c>
      <c r="X71" s="205">
        <f t="shared" si="15"/>
        <v>46199.999999999993</v>
      </c>
      <c r="Y71" s="205">
        <f t="shared" si="16"/>
        <v>34851.913337999998</v>
      </c>
      <c r="Z71" s="205">
        <f t="shared" si="17"/>
        <v>4748.0866619999997</v>
      </c>
      <c r="AA71" s="196">
        <f t="shared" si="18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221">
        <f>'base(indices)'!G77</f>
        <v>1.2825427700000001</v>
      </c>
      <c r="E72" s="60">
        <f t="shared" si="0"/>
        <v>1128.6376376000001</v>
      </c>
      <c r="F72" s="325">
        <v>0</v>
      </c>
      <c r="G72" s="60">
        <f t="shared" si="1"/>
        <v>0</v>
      </c>
      <c r="H72" s="57">
        <f t="shared" si="2"/>
        <v>1128.6376376000001</v>
      </c>
      <c r="I72" s="294">
        <f t="shared" si="20"/>
        <v>65652.063297140005</v>
      </c>
      <c r="J72" s="102">
        <f>IF((I72)+K72&gt;I148,I148-K72,(I72))</f>
        <v>58086.522230000002</v>
      </c>
      <c r="K72" s="102">
        <f t="shared" si="27"/>
        <v>7913.4777700000004</v>
      </c>
      <c r="L72" s="186">
        <f t="shared" si="23"/>
        <v>66000</v>
      </c>
      <c r="M72" s="102">
        <f t="shared" si="24"/>
        <v>55182.196118499996</v>
      </c>
      <c r="N72" s="102">
        <f t="shared" si="21"/>
        <v>7517.8038815</v>
      </c>
      <c r="O72" s="102">
        <f t="shared" si="22"/>
        <v>62700</v>
      </c>
      <c r="P72" s="102">
        <f>J72*$P$9</f>
        <v>52277.870007000005</v>
      </c>
      <c r="Q72" s="102">
        <f t="shared" si="8"/>
        <v>7122.1299930000005</v>
      </c>
      <c r="R72" s="102">
        <f t="shared" si="29"/>
        <v>59400.000000000007</v>
      </c>
      <c r="S72" s="102">
        <f t="shared" si="10"/>
        <v>46469.217784000008</v>
      </c>
      <c r="T72" s="102">
        <f t="shared" si="11"/>
        <v>6330.7822160000005</v>
      </c>
      <c r="U72" s="102">
        <f t="shared" si="12"/>
        <v>52800.000000000007</v>
      </c>
      <c r="V72" s="102">
        <f t="shared" si="13"/>
        <v>40660.565560999996</v>
      </c>
      <c r="W72" s="102">
        <f t="shared" si="14"/>
        <v>5539.4344389999997</v>
      </c>
      <c r="X72" s="102">
        <f t="shared" si="15"/>
        <v>46199.999999999993</v>
      </c>
      <c r="Y72" s="102">
        <f t="shared" si="16"/>
        <v>34851.913337999998</v>
      </c>
      <c r="Z72" s="102">
        <f t="shared" si="17"/>
        <v>4748.0866619999997</v>
      </c>
      <c r="AA72" s="66">
        <f t="shared" si="18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221">
        <f>'base(indices)'!G78</f>
        <v>1.2645856499999999</v>
      </c>
      <c r="E73" s="70">
        <f t="shared" si="0"/>
        <v>1112.835372</v>
      </c>
      <c r="F73" s="325">
        <v>0</v>
      </c>
      <c r="G73" s="70">
        <f t="shared" si="1"/>
        <v>0</v>
      </c>
      <c r="H73" s="68">
        <f t="shared" si="2"/>
        <v>1112.835372</v>
      </c>
      <c r="I73" s="295">
        <f t="shared" si="20"/>
        <v>64523.425659540007</v>
      </c>
      <c r="J73" s="122">
        <f>IF((I73)+K73&gt;I148,I148-K73,(I73))</f>
        <v>58086.522230000002</v>
      </c>
      <c r="K73" s="122">
        <f t="shared" si="27"/>
        <v>7913.4777700000004</v>
      </c>
      <c r="L73" s="183">
        <f t="shared" si="23"/>
        <v>66000</v>
      </c>
      <c r="M73" s="122">
        <f t="shared" si="24"/>
        <v>55182.196118499996</v>
      </c>
      <c r="N73" s="122">
        <f t="shared" si="21"/>
        <v>7517.8038815</v>
      </c>
      <c r="O73" s="122">
        <f t="shared" si="22"/>
        <v>62700</v>
      </c>
      <c r="P73" s="104">
        <f>J73*$P$9</f>
        <v>52277.870007000005</v>
      </c>
      <c r="Q73" s="122">
        <f t="shared" si="8"/>
        <v>7122.1299930000005</v>
      </c>
      <c r="R73" s="122">
        <f t="shared" si="29"/>
        <v>59400.000000000007</v>
      </c>
      <c r="S73" s="122">
        <f t="shared" si="10"/>
        <v>46469.217784000008</v>
      </c>
      <c r="T73" s="122">
        <f t="shared" si="11"/>
        <v>6330.7822160000005</v>
      </c>
      <c r="U73" s="122">
        <f t="shared" si="12"/>
        <v>52800.000000000007</v>
      </c>
      <c r="V73" s="122">
        <f t="shared" si="13"/>
        <v>40660.565560999996</v>
      </c>
      <c r="W73" s="122">
        <f t="shared" si="14"/>
        <v>5539.4344389999997</v>
      </c>
      <c r="X73" s="122">
        <f t="shared" si="15"/>
        <v>46199.999999999993</v>
      </c>
      <c r="Y73" s="122">
        <f t="shared" si="16"/>
        <v>34851.913337999998</v>
      </c>
      <c r="Z73" s="122">
        <f t="shared" si="17"/>
        <v>4748.0866619999997</v>
      </c>
      <c r="AA73" s="52">
        <f t="shared" si="18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221">
        <f>'base(indices)'!G79</f>
        <v>1.25917122</v>
      </c>
      <c r="E74" s="60">
        <f t="shared" si="0"/>
        <v>1108.0706736</v>
      </c>
      <c r="F74" s="325">
        <v>0</v>
      </c>
      <c r="G74" s="60">
        <f t="shared" si="1"/>
        <v>0</v>
      </c>
      <c r="H74" s="57">
        <f t="shared" si="2"/>
        <v>1108.0706736</v>
      </c>
      <c r="I74" s="294">
        <f t="shared" si="20"/>
        <v>63410.590287540006</v>
      </c>
      <c r="J74" s="102">
        <f>IF((I74)+K74&gt;I148,I148-K74,(I74))</f>
        <v>58086.522230000002</v>
      </c>
      <c r="K74" s="102">
        <f t="shared" si="27"/>
        <v>7913.4777700000004</v>
      </c>
      <c r="L74" s="186">
        <f t="shared" si="23"/>
        <v>66000</v>
      </c>
      <c r="M74" s="102">
        <f t="shared" si="24"/>
        <v>55182.196118499996</v>
      </c>
      <c r="N74" s="102">
        <f t="shared" si="21"/>
        <v>7517.8038815</v>
      </c>
      <c r="O74" s="102">
        <f t="shared" si="22"/>
        <v>62700</v>
      </c>
      <c r="P74" s="102">
        <f t="shared" ref="P74:P87" si="30">J74*$P$9</f>
        <v>52277.870007000005</v>
      </c>
      <c r="Q74" s="102">
        <f t="shared" si="8"/>
        <v>7122.1299930000005</v>
      </c>
      <c r="R74" s="102">
        <f>P74+Q74</f>
        <v>59400.000000000007</v>
      </c>
      <c r="S74" s="102">
        <f t="shared" si="10"/>
        <v>46469.217784000008</v>
      </c>
      <c r="T74" s="102">
        <f t="shared" si="11"/>
        <v>6330.7822160000005</v>
      </c>
      <c r="U74" s="102">
        <f t="shared" si="12"/>
        <v>52800.000000000007</v>
      </c>
      <c r="V74" s="102">
        <f t="shared" si="13"/>
        <v>40660.565560999996</v>
      </c>
      <c r="W74" s="102">
        <f t="shared" si="14"/>
        <v>5539.4344389999997</v>
      </c>
      <c r="X74" s="102">
        <f t="shared" si="15"/>
        <v>46199.999999999993</v>
      </c>
      <c r="Y74" s="102">
        <f t="shared" si="16"/>
        <v>34851.913337999998</v>
      </c>
      <c r="Z74" s="102">
        <f t="shared" si="17"/>
        <v>4748.0866619999997</v>
      </c>
      <c r="AA74" s="66">
        <f t="shared" si="18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221">
        <f>'base(indices)'!G80</f>
        <v>1.2527820300000001</v>
      </c>
      <c r="E75" s="70">
        <f t="shared" ref="E75:E130" si="31">C75*D75</f>
        <v>1102.4481864000002</v>
      </c>
      <c r="F75" s="325">
        <v>0</v>
      </c>
      <c r="G75" s="70">
        <f t="shared" ref="G75:G130" si="32">E75*F75</f>
        <v>0</v>
      </c>
      <c r="H75" s="68">
        <f t="shared" ref="H75:H130" si="33">E75+G75</f>
        <v>1102.4481864000002</v>
      </c>
      <c r="I75" s="295">
        <f t="shared" si="20"/>
        <v>62302.519613940007</v>
      </c>
      <c r="J75" s="122">
        <f>IF((I75)+K75&gt;I148,I148-K75,(I75))</f>
        <v>58086.522230000002</v>
      </c>
      <c r="K75" s="122">
        <f t="shared" ref="K75:K106" si="34">I$147</f>
        <v>7913.4777700000004</v>
      </c>
      <c r="L75" s="183">
        <f t="shared" si="23"/>
        <v>66000</v>
      </c>
      <c r="M75" s="122">
        <f t="shared" si="24"/>
        <v>55182.196118499996</v>
      </c>
      <c r="N75" s="122">
        <f t="shared" si="21"/>
        <v>7517.8038815</v>
      </c>
      <c r="O75" s="122">
        <f t="shared" si="22"/>
        <v>62700</v>
      </c>
      <c r="P75" s="104">
        <f t="shared" si="30"/>
        <v>52277.870007000005</v>
      </c>
      <c r="Q75" s="122">
        <f t="shared" ref="Q75:Q117" si="35">K75*P$9</f>
        <v>7122.1299930000005</v>
      </c>
      <c r="R75" s="122">
        <f t="shared" ref="R75:R117" si="36">P75+Q75</f>
        <v>59400.000000000007</v>
      </c>
      <c r="S75" s="122">
        <f t="shared" ref="S75:S117" si="37">J75*S$9</f>
        <v>46469.217784000008</v>
      </c>
      <c r="T75" s="122">
        <f t="shared" ref="T75:T117" si="38">K75*S$9</f>
        <v>6330.7822160000005</v>
      </c>
      <c r="U75" s="122">
        <f t="shared" ref="U75:U117" si="39">S75+T75</f>
        <v>52800.000000000007</v>
      </c>
      <c r="V75" s="122">
        <f t="shared" ref="V75:V117" si="40">J75*V$9</f>
        <v>40660.565560999996</v>
      </c>
      <c r="W75" s="122">
        <f t="shared" ref="W75:W117" si="41">K75*V$9</f>
        <v>5539.4344389999997</v>
      </c>
      <c r="X75" s="122">
        <f t="shared" ref="X75:X117" si="42">V75+W75</f>
        <v>46199.999999999993</v>
      </c>
      <c r="Y75" s="122">
        <f t="shared" ref="Y75:Y130" si="43">J75*Y$9</f>
        <v>34851.913337999998</v>
      </c>
      <c r="Z75" s="122">
        <f t="shared" ref="Z75:Z130" si="44">K75*Y$9</f>
        <v>4748.0866619999997</v>
      </c>
      <c r="AA75" s="52">
        <f t="shared" ref="AA75:AA130" si="45">Y75+Z75</f>
        <v>39600</v>
      </c>
    </row>
    <row r="76" spans="1:27" ht="13.5" customHeight="1">
      <c r="A76" s="118">
        <v>55</v>
      </c>
      <c r="B76" s="216">
        <v>42522</v>
      </c>
      <c r="C76" s="68">
        <v>880</v>
      </c>
      <c r="D76" s="221">
        <f>'base(indices)'!G81</f>
        <v>1.2420999699999999</v>
      </c>
      <c r="E76" s="60">
        <f t="shared" si="31"/>
        <v>1093.0479736</v>
      </c>
      <c r="F76" s="325">
        <v>0</v>
      </c>
      <c r="G76" s="60">
        <f t="shared" si="32"/>
        <v>0</v>
      </c>
      <c r="H76" s="57">
        <f t="shared" si="33"/>
        <v>1093.0479736</v>
      </c>
      <c r="I76" s="294">
        <f t="shared" si="20"/>
        <v>61200.07142754001</v>
      </c>
      <c r="J76" s="102">
        <f>IF((I76)+K76&gt;I148,I148-K76,(I76))</f>
        <v>58086.522230000002</v>
      </c>
      <c r="K76" s="102">
        <f t="shared" si="34"/>
        <v>7913.4777700000004</v>
      </c>
      <c r="L76" s="186">
        <f t="shared" si="23"/>
        <v>66000</v>
      </c>
      <c r="M76" s="102">
        <f t="shared" si="24"/>
        <v>55182.196118499996</v>
      </c>
      <c r="N76" s="102">
        <f t="shared" si="21"/>
        <v>7517.8038815</v>
      </c>
      <c r="O76" s="102">
        <f t="shared" si="22"/>
        <v>62700</v>
      </c>
      <c r="P76" s="102">
        <f t="shared" si="30"/>
        <v>52277.870007000005</v>
      </c>
      <c r="Q76" s="102">
        <f t="shared" si="35"/>
        <v>7122.1299930000005</v>
      </c>
      <c r="R76" s="102">
        <f t="shared" si="36"/>
        <v>59400.000000000007</v>
      </c>
      <c r="S76" s="102">
        <f t="shared" si="37"/>
        <v>46469.217784000008</v>
      </c>
      <c r="T76" s="102">
        <f t="shared" si="38"/>
        <v>6330.7822160000005</v>
      </c>
      <c r="U76" s="102">
        <f t="shared" si="39"/>
        <v>52800.000000000007</v>
      </c>
      <c r="V76" s="102">
        <f t="shared" si="40"/>
        <v>40660.565560999996</v>
      </c>
      <c r="W76" s="102">
        <f t="shared" si="41"/>
        <v>5539.4344389999997</v>
      </c>
      <c r="X76" s="102">
        <f t="shared" si="42"/>
        <v>46199.999999999993</v>
      </c>
      <c r="Y76" s="102">
        <f t="shared" si="43"/>
        <v>34851.913337999998</v>
      </c>
      <c r="Z76" s="102">
        <f t="shared" si="44"/>
        <v>4748.0866619999997</v>
      </c>
      <c r="AA76" s="66">
        <f t="shared" si="45"/>
        <v>39600</v>
      </c>
    </row>
    <row r="77" spans="1:27" ht="13.5" customHeight="1">
      <c r="A77" s="118">
        <v>54</v>
      </c>
      <c r="B77" s="216">
        <v>42552</v>
      </c>
      <c r="C77" s="68">
        <v>880</v>
      </c>
      <c r="D77" s="221">
        <f>'base(indices)'!G82</f>
        <v>1.2371513599999999</v>
      </c>
      <c r="E77" s="70">
        <f t="shared" si="31"/>
        <v>1088.6931967999999</v>
      </c>
      <c r="F77" s="325">
        <v>0</v>
      </c>
      <c r="G77" s="70">
        <f t="shared" si="32"/>
        <v>0</v>
      </c>
      <c r="H77" s="68">
        <f t="shared" si="33"/>
        <v>1088.6931967999999</v>
      </c>
      <c r="I77" s="295">
        <f t="shared" ref="I77:I117" si="46">I76-H76</f>
        <v>60107.023453940012</v>
      </c>
      <c r="J77" s="122">
        <f>IF((I77)+K77&gt;I148,I148-K77,(I77))</f>
        <v>58086.522230000002</v>
      </c>
      <c r="K77" s="122">
        <f t="shared" si="34"/>
        <v>7913.4777700000004</v>
      </c>
      <c r="L77" s="183">
        <f t="shared" si="23"/>
        <v>66000</v>
      </c>
      <c r="M77" s="122">
        <f t="shared" si="24"/>
        <v>55182.196118499996</v>
      </c>
      <c r="N77" s="122">
        <f t="shared" si="21"/>
        <v>7517.8038815</v>
      </c>
      <c r="O77" s="122">
        <f t="shared" si="22"/>
        <v>62700</v>
      </c>
      <c r="P77" s="104">
        <f t="shared" si="30"/>
        <v>52277.870007000005</v>
      </c>
      <c r="Q77" s="122">
        <f t="shared" si="35"/>
        <v>7122.1299930000005</v>
      </c>
      <c r="R77" s="122">
        <f t="shared" si="36"/>
        <v>59400.000000000007</v>
      </c>
      <c r="S77" s="122">
        <f t="shared" si="37"/>
        <v>46469.217784000008</v>
      </c>
      <c r="T77" s="122">
        <f t="shared" si="38"/>
        <v>6330.7822160000005</v>
      </c>
      <c r="U77" s="122">
        <f t="shared" si="39"/>
        <v>52800.000000000007</v>
      </c>
      <c r="V77" s="122">
        <f t="shared" si="40"/>
        <v>40660.565560999996</v>
      </c>
      <c r="W77" s="122">
        <f t="shared" si="41"/>
        <v>5539.4344389999997</v>
      </c>
      <c r="X77" s="122">
        <f t="shared" si="42"/>
        <v>46199.999999999993</v>
      </c>
      <c r="Y77" s="122">
        <f t="shared" si="43"/>
        <v>34851.913337999998</v>
      </c>
      <c r="Z77" s="122">
        <f t="shared" si="44"/>
        <v>4748.0866619999997</v>
      </c>
      <c r="AA77" s="52">
        <f t="shared" si="45"/>
        <v>39600</v>
      </c>
    </row>
    <row r="78" spans="1:27" ht="13.5" customHeight="1">
      <c r="A78" s="118">
        <v>53</v>
      </c>
      <c r="B78" s="217">
        <v>42583</v>
      </c>
      <c r="C78" s="68">
        <v>880</v>
      </c>
      <c r="D78" s="221">
        <f>'base(indices)'!G83</f>
        <v>1.23050663</v>
      </c>
      <c r="E78" s="60">
        <f t="shared" si="31"/>
        <v>1082.8458344000001</v>
      </c>
      <c r="F78" s="325">
        <v>0</v>
      </c>
      <c r="G78" s="60">
        <f t="shared" si="32"/>
        <v>0</v>
      </c>
      <c r="H78" s="57">
        <f t="shared" si="33"/>
        <v>1082.8458344000001</v>
      </c>
      <c r="I78" s="294">
        <f t="shared" si="46"/>
        <v>59018.330257140013</v>
      </c>
      <c r="J78" s="102">
        <f>IF((I78)+K78&gt;I148,I148-K78,(I78))</f>
        <v>58086.522230000002</v>
      </c>
      <c r="K78" s="102">
        <f t="shared" si="34"/>
        <v>7913.4777700000004</v>
      </c>
      <c r="L78" s="186">
        <f t="shared" si="23"/>
        <v>66000</v>
      </c>
      <c r="M78" s="102">
        <f t="shared" si="24"/>
        <v>55182.196118499996</v>
      </c>
      <c r="N78" s="102">
        <f t="shared" si="21"/>
        <v>7517.8038815</v>
      </c>
      <c r="O78" s="102">
        <f t="shared" si="22"/>
        <v>62700</v>
      </c>
      <c r="P78" s="102">
        <f t="shared" si="30"/>
        <v>52277.870007000005</v>
      </c>
      <c r="Q78" s="102">
        <f t="shared" si="35"/>
        <v>7122.1299930000005</v>
      </c>
      <c r="R78" s="102">
        <f t="shared" si="36"/>
        <v>59400.000000000007</v>
      </c>
      <c r="S78" s="102">
        <f t="shared" si="37"/>
        <v>46469.217784000008</v>
      </c>
      <c r="T78" s="102">
        <f t="shared" si="38"/>
        <v>6330.7822160000005</v>
      </c>
      <c r="U78" s="102">
        <f t="shared" si="39"/>
        <v>52800.000000000007</v>
      </c>
      <c r="V78" s="102">
        <f t="shared" si="40"/>
        <v>40660.565560999996</v>
      </c>
      <c r="W78" s="102">
        <f t="shared" si="41"/>
        <v>5539.4344389999997</v>
      </c>
      <c r="X78" s="102">
        <f t="shared" si="42"/>
        <v>46199.999999999993</v>
      </c>
      <c r="Y78" s="102">
        <f t="shared" si="43"/>
        <v>34851.913337999998</v>
      </c>
      <c r="Z78" s="102">
        <f t="shared" si="44"/>
        <v>4748.0866619999997</v>
      </c>
      <c r="AA78" s="66">
        <f t="shared" si="45"/>
        <v>39600</v>
      </c>
    </row>
    <row r="79" spans="1:27" ht="13.5" customHeight="1">
      <c r="A79" s="118">
        <v>52</v>
      </c>
      <c r="B79" s="216">
        <v>42614</v>
      </c>
      <c r="C79" s="68">
        <v>880</v>
      </c>
      <c r="D79" s="221">
        <f>'base(indices)'!G84</f>
        <v>1.2249941499999999</v>
      </c>
      <c r="E79" s="70">
        <f t="shared" si="31"/>
        <v>1077.9948519999998</v>
      </c>
      <c r="F79" s="325">
        <v>0</v>
      </c>
      <c r="G79" s="70">
        <f t="shared" si="32"/>
        <v>0</v>
      </c>
      <c r="H79" s="68">
        <f t="shared" si="33"/>
        <v>1077.9948519999998</v>
      </c>
      <c r="I79" s="295">
        <f t="shared" si="46"/>
        <v>57935.48442274001</v>
      </c>
      <c r="J79" s="122">
        <f>IF((I79)+K79&gt;I148,I148-K79,(I79))</f>
        <v>57935.48442274001</v>
      </c>
      <c r="K79" s="122">
        <f t="shared" si="34"/>
        <v>7913.4777700000004</v>
      </c>
      <c r="L79" s="183">
        <f t="shared" si="23"/>
        <v>65848.962192740015</v>
      </c>
      <c r="M79" s="122">
        <f t="shared" si="24"/>
        <v>55038.710201603004</v>
      </c>
      <c r="N79" s="122">
        <f t="shared" si="21"/>
        <v>7517.8038815</v>
      </c>
      <c r="O79" s="122">
        <f t="shared" si="22"/>
        <v>62556.514083103</v>
      </c>
      <c r="P79" s="104">
        <f t="shared" si="30"/>
        <v>52141.935980466013</v>
      </c>
      <c r="Q79" s="122">
        <f t="shared" si="35"/>
        <v>7122.1299930000005</v>
      </c>
      <c r="R79" s="122">
        <f t="shared" si="36"/>
        <v>59264.065973466015</v>
      </c>
      <c r="S79" s="122">
        <f t="shared" si="37"/>
        <v>46348.387538192008</v>
      </c>
      <c r="T79" s="122">
        <f t="shared" si="38"/>
        <v>6330.7822160000005</v>
      </c>
      <c r="U79" s="122">
        <f t="shared" si="39"/>
        <v>52679.169754192008</v>
      </c>
      <c r="V79" s="122">
        <f t="shared" si="40"/>
        <v>40554.839095918003</v>
      </c>
      <c r="W79" s="122">
        <f t="shared" si="41"/>
        <v>5539.4344389999997</v>
      </c>
      <c r="X79" s="122">
        <f t="shared" si="42"/>
        <v>46094.273534918</v>
      </c>
      <c r="Y79" s="122">
        <f t="shared" si="43"/>
        <v>34761.290653644006</v>
      </c>
      <c r="Z79" s="122">
        <f t="shared" si="44"/>
        <v>4748.0866619999997</v>
      </c>
      <c r="AA79" s="52">
        <f t="shared" si="45"/>
        <v>39509.377315644007</v>
      </c>
    </row>
    <row r="80" spans="1:27" ht="13.5" customHeight="1">
      <c r="A80" s="118">
        <v>51</v>
      </c>
      <c r="B80" s="217">
        <v>42644</v>
      </c>
      <c r="C80" s="68">
        <v>880</v>
      </c>
      <c r="D80" s="221">
        <f>'base(indices)'!G85</f>
        <v>1.2221831299999999</v>
      </c>
      <c r="E80" s="60">
        <f t="shared" si="31"/>
        <v>1075.5211543999999</v>
      </c>
      <c r="F80" s="325">
        <v>0</v>
      </c>
      <c r="G80" s="60">
        <f t="shared" si="32"/>
        <v>0</v>
      </c>
      <c r="H80" s="57">
        <f t="shared" si="33"/>
        <v>1075.5211543999999</v>
      </c>
      <c r="I80" s="294">
        <f t="shared" si="46"/>
        <v>56857.489570740014</v>
      </c>
      <c r="J80" s="102">
        <f>IF((I80)+K80&gt;I148,I148-K80,(I80))</f>
        <v>56857.489570740014</v>
      </c>
      <c r="K80" s="102">
        <f t="shared" si="34"/>
        <v>7913.4777700000004</v>
      </c>
      <c r="L80" s="186">
        <f t="shared" si="23"/>
        <v>64770.967340740011</v>
      </c>
      <c r="M80" s="102">
        <f t="shared" si="24"/>
        <v>54014.615092203014</v>
      </c>
      <c r="N80" s="102">
        <f t="shared" si="21"/>
        <v>7517.8038815</v>
      </c>
      <c r="O80" s="102">
        <f t="shared" si="22"/>
        <v>61532.41897370301</v>
      </c>
      <c r="P80" s="102">
        <f t="shared" si="30"/>
        <v>51171.740613666014</v>
      </c>
      <c r="Q80" s="102">
        <f t="shared" si="35"/>
        <v>7122.1299930000005</v>
      </c>
      <c r="R80" s="102">
        <f t="shared" si="36"/>
        <v>58293.870606666016</v>
      </c>
      <c r="S80" s="102">
        <f t="shared" si="37"/>
        <v>45485.991656592014</v>
      </c>
      <c r="T80" s="102">
        <f t="shared" si="38"/>
        <v>6330.7822160000005</v>
      </c>
      <c r="U80" s="102">
        <f t="shared" si="39"/>
        <v>51816.773872592014</v>
      </c>
      <c r="V80" s="102">
        <f t="shared" si="40"/>
        <v>39800.242699518007</v>
      </c>
      <c r="W80" s="102">
        <f t="shared" si="41"/>
        <v>5539.4344389999997</v>
      </c>
      <c r="X80" s="102">
        <f t="shared" si="42"/>
        <v>45339.677138518004</v>
      </c>
      <c r="Y80" s="102">
        <f t="shared" si="43"/>
        <v>34114.493742444007</v>
      </c>
      <c r="Z80" s="102">
        <f t="shared" si="44"/>
        <v>4748.0866619999997</v>
      </c>
      <c r="AA80" s="66">
        <f t="shared" si="45"/>
        <v>38862.580404444008</v>
      </c>
    </row>
    <row r="81" spans="1:27" ht="13.5" customHeight="1">
      <c r="A81" s="118">
        <v>50</v>
      </c>
      <c r="B81" s="216">
        <v>42675</v>
      </c>
      <c r="C81" s="68">
        <v>880</v>
      </c>
      <c r="D81" s="221">
        <f>'base(indices)'!G86</f>
        <v>1.21986539</v>
      </c>
      <c r="E81" s="70">
        <f t="shared" si="31"/>
        <v>1073.4815432</v>
      </c>
      <c r="F81" s="325">
        <v>0</v>
      </c>
      <c r="G81" s="70">
        <f t="shared" si="32"/>
        <v>0</v>
      </c>
      <c r="H81" s="68">
        <f t="shared" si="33"/>
        <v>1073.4815432</v>
      </c>
      <c r="I81" s="295">
        <f t="shared" si="46"/>
        <v>55781.968416340016</v>
      </c>
      <c r="J81" s="122">
        <f>IF((I81)+K81&gt;I148,I148-K81,(I81))</f>
        <v>55781.968416340016</v>
      </c>
      <c r="K81" s="122">
        <f t="shared" si="34"/>
        <v>7913.4777700000004</v>
      </c>
      <c r="L81" s="183">
        <f t="shared" si="23"/>
        <v>63695.446186340014</v>
      </c>
      <c r="M81" s="122">
        <f t="shared" si="24"/>
        <v>52992.869995523011</v>
      </c>
      <c r="N81" s="122">
        <f t="shared" si="21"/>
        <v>7517.8038815</v>
      </c>
      <c r="O81" s="122">
        <f t="shared" si="22"/>
        <v>60510.673877023015</v>
      </c>
      <c r="P81" s="104">
        <f t="shared" si="30"/>
        <v>50203.771574706014</v>
      </c>
      <c r="Q81" s="122">
        <f t="shared" si="35"/>
        <v>7122.1299930000005</v>
      </c>
      <c r="R81" s="122">
        <f t="shared" si="36"/>
        <v>57325.901567706016</v>
      </c>
      <c r="S81" s="122">
        <f t="shared" si="37"/>
        <v>44625.574733072019</v>
      </c>
      <c r="T81" s="122">
        <f t="shared" si="38"/>
        <v>6330.7822160000005</v>
      </c>
      <c r="U81" s="122">
        <f t="shared" si="39"/>
        <v>50956.356949072018</v>
      </c>
      <c r="V81" s="122">
        <f t="shared" si="40"/>
        <v>39047.377891438009</v>
      </c>
      <c r="W81" s="122">
        <f t="shared" si="41"/>
        <v>5539.4344389999997</v>
      </c>
      <c r="X81" s="122">
        <f t="shared" si="42"/>
        <v>44586.812330438006</v>
      </c>
      <c r="Y81" s="122">
        <f t="shared" si="43"/>
        <v>33469.181049804007</v>
      </c>
      <c r="Z81" s="122">
        <f t="shared" si="44"/>
        <v>4748.0866619999997</v>
      </c>
      <c r="AA81" s="52">
        <f t="shared" si="45"/>
        <v>38217.267711804008</v>
      </c>
    </row>
    <row r="82" spans="1:27" ht="13.5" customHeight="1" thickBot="1">
      <c r="A82" s="229">
        <v>49</v>
      </c>
      <c r="B82" s="218">
        <v>42705</v>
      </c>
      <c r="C82" s="177">
        <v>880</v>
      </c>
      <c r="D82" s="341">
        <f>'base(indices)'!G87</f>
        <v>1.21670196</v>
      </c>
      <c r="E82" s="247">
        <f t="shared" si="31"/>
        <v>1070.6977248000001</v>
      </c>
      <c r="F82" s="328">
        <v>0</v>
      </c>
      <c r="G82" s="247">
        <f t="shared" si="32"/>
        <v>0</v>
      </c>
      <c r="H82" s="174">
        <f t="shared" si="33"/>
        <v>1070.6977248000001</v>
      </c>
      <c r="I82" s="342">
        <f t="shared" si="46"/>
        <v>54708.486873140013</v>
      </c>
      <c r="J82" s="343">
        <f>IF((I82)+K82&gt;I148,I148-K82,(I82))</f>
        <v>54708.486873140013</v>
      </c>
      <c r="K82" s="343">
        <f t="shared" si="34"/>
        <v>7913.4777700000004</v>
      </c>
      <c r="L82" s="344">
        <f t="shared" si="23"/>
        <v>62621.964643140011</v>
      </c>
      <c r="M82" s="343">
        <f t="shared" si="24"/>
        <v>51973.06252948301</v>
      </c>
      <c r="N82" s="343">
        <f t="shared" si="21"/>
        <v>7517.8038815</v>
      </c>
      <c r="O82" s="343">
        <f t="shared" si="22"/>
        <v>59490.866410983013</v>
      </c>
      <c r="P82" s="343">
        <f t="shared" si="30"/>
        <v>49237.638185826014</v>
      </c>
      <c r="Q82" s="343">
        <f t="shared" si="35"/>
        <v>7122.1299930000005</v>
      </c>
      <c r="R82" s="343">
        <f t="shared" si="36"/>
        <v>56359.768178826016</v>
      </c>
      <c r="S82" s="343">
        <f t="shared" si="37"/>
        <v>43766.789498512015</v>
      </c>
      <c r="T82" s="343">
        <f t="shared" si="38"/>
        <v>6330.7822160000005</v>
      </c>
      <c r="U82" s="343">
        <f t="shared" si="39"/>
        <v>50097.571714512014</v>
      </c>
      <c r="V82" s="343">
        <f t="shared" si="40"/>
        <v>38295.940811198008</v>
      </c>
      <c r="W82" s="343">
        <f t="shared" si="41"/>
        <v>5539.4344389999997</v>
      </c>
      <c r="X82" s="343">
        <f t="shared" si="42"/>
        <v>43835.375250198005</v>
      </c>
      <c r="Y82" s="343">
        <f t="shared" si="43"/>
        <v>32825.092123884009</v>
      </c>
      <c r="Z82" s="343">
        <f t="shared" si="44"/>
        <v>4748.0866619999997</v>
      </c>
      <c r="AA82" s="345">
        <f t="shared" si="45"/>
        <v>37573.178785884011</v>
      </c>
    </row>
    <row r="83" spans="1:27" ht="13.5" customHeight="1">
      <c r="A83" s="219">
        <v>48</v>
      </c>
      <c r="B83" s="340">
        <v>42736</v>
      </c>
      <c r="C83" s="47">
        <v>937</v>
      </c>
      <c r="D83" s="239">
        <f>'base(indices)'!G88</f>
        <v>1.21439461</v>
      </c>
      <c r="E83" s="87">
        <f t="shared" si="31"/>
        <v>1137.8877495700001</v>
      </c>
      <c r="F83" s="324">
        <v>0</v>
      </c>
      <c r="G83" s="87">
        <f t="shared" si="32"/>
        <v>0</v>
      </c>
      <c r="H83" s="47">
        <f t="shared" si="33"/>
        <v>1137.8877495700001</v>
      </c>
      <c r="I83" s="293">
        <f t="shared" si="46"/>
        <v>53637.789148340016</v>
      </c>
      <c r="J83" s="123">
        <f>IF((I83)+K83&gt;I148,I148-K83,(I83))</f>
        <v>53637.789148340016</v>
      </c>
      <c r="K83" s="123">
        <f t="shared" si="34"/>
        <v>7913.4777700000004</v>
      </c>
      <c r="L83" s="290">
        <f t="shared" si="23"/>
        <v>61551.266918340014</v>
      </c>
      <c r="M83" s="123">
        <f t="shared" si="24"/>
        <v>50955.899690923012</v>
      </c>
      <c r="N83" s="123">
        <f t="shared" si="21"/>
        <v>7517.8038815</v>
      </c>
      <c r="O83" s="123">
        <f t="shared" si="22"/>
        <v>58473.703572423008</v>
      </c>
      <c r="P83" s="100">
        <f t="shared" si="30"/>
        <v>48274.010233506015</v>
      </c>
      <c r="Q83" s="123">
        <f t="shared" si="35"/>
        <v>7122.1299930000005</v>
      </c>
      <c r="R83" s="123">
        <f t="shared" si="36"/>
        <v>55396.140226506017</v>
      </c>
      <c r="S83" s="123">
        <f t="shared" si="37"/>
        <v>42910.231318672013</v>
      </c>
      <c r="T83" s="123">
        <f t="shared" si="38"/>
        <v>6330.7822160000005</v>
      </c>
      <c r="U83" s="123">
        <f t="shared" si="39"/>
        <v>49241.013534672013</v>
      </c>
      <c r="V83" s="123">
        <f t="shared" si="40"/>
        <v>37546.452403838011</v>
      </c>
      <c r="W83" s="123">
        <f t="shared" si="41"/>
        <v>5539.4344389999997</v>
      </c>
      <c r="X83" s="123">
        <f t="shared" si="42"/>
        <v>43085.886842838008</v>
      </c>
      <c r="Y83" s="123">
        <f t="shared" si="43"/>
        <v>32182.67348900401</v>
      </c>
      <c r="Z83" s="123">
        <f t="shared" si="44"/>
        <v>4748.0866619999997</v>
      </c>
      <c r="AA83" s="55">
        <f t="shared" si="45"/>
        <v>36930.760151004011</v>
      </c>
    </row>
    <row r="84" spans="1:27" ht="13.5" customHeight="1">
      <c r="A84" s="118">
        <v>47</v>
      </c>
      <c r="B84" s="46">
        <v>42767</v>
      </c>
      <c r="C84" s="68">
        <v>937</v>
      </c>
      <c r="D84" s="221">
        <f>'base(indices)'!G89</f>
        <v>1.2106416200000001</v>
      </c>
      <c r="E84" s="60">
        <f t="shared" si="31"/>
        <v>1134.37119794</v>
      </c>
      <c r="F84" s="325">
        <v>0</v>
      </c>
      <c r="G84" s="60">
        <f t="shared" si="32"/>
        <v>0</v>
      </c>
      <c r="H84" s="57">
        <f t="shared" si="33"/>
        <v>1134.37119794</v>
      </c>
      <c r="I84" s="294">
        <f t="shared" si="46"/>
        <v>52499.901398770016</v>
      </c>
      <c r="J84" s="102">
        <f>IF((I84)+K84&gt;I148,I148-K84,(I84))</f>
        <v>52499.901398770016</v>
      </c>
      <c r="K84" s="102">
        <f t="shared" si="34"/>
        <v>7913.4777700000004</v>
      </c>
      <c r="L84" s="186">
        <f t="shared" si="23"/>
        <v>60413.379168770014</v>
      </c>
      <c r="M84" s="102">
        <f t="shared" si="24"/>
        <v>49874.906328831516</v>
      </c>
      <c r="N84" s="102">
        <f t="shared" si="21"/>
        <v>7517.8038815</v>
      </c>
      <c r="O84" s="102">
        <f t="shared" si="22"/>
        <v>57392.710210331512</v>
      </c>
      <c r="P84" s="102">
        <f t="shared" si="30"/>
        <v>47249.911258893015</v>
      </c>
      <c r="Q84" s="102">
        <f t="shared" si="35"/>
        <v>7122.1299930000005</v>
      </c>
      <c r="R84" s="102">
        <f t="shared" si="36"/>
        <v>54372.041251893017</v>
      </c>
      <c r="S84" s="102">
        <f t="shared" si="37"/>
        <v>41999.921119016013</v>
      </c>
      <c r="T84" s="102">
        <f t="shared" si="38"/>
        <v>6330.7822160000005</v>
      </c>
      <c r="U84" s="102">
        <f t="shared" si="39"/>
        <v>48330.703335016013</v>
      </c>
      <c r="V84" s="102">
        <f t="shared" si="40"/>
        <v>36749.930979139011</v>
      </c>
      <c r="W84" s="102">
        <f t="shared" si="41"/>
        <v>5539.4344389999997</v>
      </c>
      <c r="X84" s="102">
        <f t="shared" si="42"/>
        <v>42289.365418139008</v>
      </c>
      <c r="Y84" s="102">
        <f t="shared" si="43"/>
        <v>31499.94083926201</v>
      </c>
      <c r="Z84" s="102">
        <f t="shared" si="44"/>
        <v>4748.0866619999997</v>
      </c>
      <c r="AA84" s="66">
        <f t="shared" si="45"/>
        <v>36248.027501262011</v>
      </c>
    </row>
    <row r="85" spans="1:27" ht="13.5" customHeight="1">
      <c r="A85" s="118">
        <v>46</v>
      </c>
      <c r="B85" s="56">
        <v>42795</v>
      </c>
      <c r="C85" s="68">
        <v>937</v>
      </c>
      <c r="D85" s="221">
        <f>'base(indices)'!G90</f>
        <v>1.20413927</v>
      </c>
      <c r="E85" s="70">
        <f t="shared" si="31"/>
        <v>1128.27849599</v>
      </c>
      <c r="F85" s="325">
        <v>0</v>
      </c>
      <c r="G85" s="70">
        <f t="shared" si="32"/>
        <v>0</v>
      </c>
      <c r="H85" s="68">
        <f t="shared" si="33"/>
        <v>1128.27849599</v>
      </c>
      <c r="I85" s="295">
        <f t="shared" si="46"/>
        <v>51365.530200830013</v>
      </c>
      <c r="J85" s="122">
        <f>IF((I85)+K85&gt;I148,I148-K85,(I85))</f>
        <v>51365.530200830013</v>
      </c>
      <c r="K85" s="122">
        <f t="shared" si="34"/>
        <v>7913.4777700000004</v>
      </c>
      <c r="L85" s="183">
        <f t="shared" si="23"/>
        <v>59279.007970830011</v>
      </c>
      <c r="M85" s="122">
        <f t="shared" si="24"/>
        <v>48797.253690788508</v>
      </c>
      <c r="N85" s="122">
        <f t="shared" si="21"/>
        <v>7517.8038815</v>
      </c>
      <c r="O85" s="122">
        <f t="shared" si="22"/>
        <v>56315.057572288511</v>
      </c>
      <c r="P85" s="104">
        <f t="shared" si="30"/>
        <v>46228.97718074701</v>
      </c>
      <c r="Q85" s="122">
        <f t="shared" si="35"/>
        <v>7122.1299930000005</v>
      </c>
      <c r="R85" s="122">
        <f t="shared" si="36"/>
        <v>53351.107173747012</v>
      </c>
      <c r="S85" s="122">
        <f t="shared" si="37"/>
        <v>41092.424160664013</v>
      </c>
      <c r="T85" s="122">
        <f t="shared" si="38"/>
        <v>6330.7822160000005</v>
      </c>
      <c r="U85" s="122">
        <f t="shared" si="39"/>
        <v>47423.206376664013</v>
      </c>
      <c r="V85" s="122">
        <f t="shared" si="40"/>
        <v>35955.87114058101</v>
      </c>
      <c r="W85" s="122">
        <f t="shared" si="41"/>
        <v>5539.4344389999997</v>
      </c>
      <c r="X85" s="122">
        <f t="shared" si="42"/>
        <v>41495.305579581007</v>
      </c>
      <c r="Y85" s="122">
        <f t="shared" si="43"/>
        <v>30819.318120498006</v>
      </c>
      <c r="Z85" s="122">
        <f t="shared" si="44"/>
        <v>4748.0866619999997</v>
      </c>
      <c r="AA85" s="52">
        <f t="shared" si="45"/>
        <v>35567.404782498008</v>
      </c>
    </row>
    <row r="86" spans="1:27" ht="13.5" customHeight="1">
      <c r="A86" s="118">
        <v>45</v>
      </c>
      <c r="B86" s="46">
        <v>42826</v>
      </c>
      <c r="C86" s="68">
        <v>937</v>
      </c>
      <c r="D86" s="221">
        <f>'base(indices)'!G91</f>
        <v>1.2023357699999999</v>
      </c>
      <c r="E86" s="60">
        <f t="shared" si="31"/>
        <v>1126.5886164899998</v>
      </c>
      <c r="F86" s="325">
        <v>0</v>
      </c>
      <c r="G86" s="60">
        <f t="shared" si="32"/>
        <v>0</v>
      </c>
      <c r="H86" s="57">
        <f t="shared" si="33"/>
        <v>1126.5886164899998</v>
      </c>
      <c r="I86" s="294">
        <f t="shared" si="46"/>
        <v>50237.251704840011</v>
      </c>
      <c r="J86" s="102">
        <f>IF((I86)+K86&gt;I148,I148-K86,(I86))</f>
        <v>50237.251704840011</v>
      </c>
      <c r="K86" s="102">
        <f t="shared" si="34"/>
        <v>7913.4777700000004</v>
      </c>
      <c r="L86" s="186">
        <f t="shared" si="23"/>
        <v>58150.729474840009</v>
      </c>
      <c r="M86" s="102">
        <f t="shared" si="24"/>
        <v>47725.38911959801</v>
      </c>
      <c r="N86" s="102">
        <f t="shared" ref="N86:N117" si="47">K86*M$9</f>
        <v>7517.8038815</v>
      </c>
      <c r="O86" s="102">
        <f t="shared" ref="O86:O117" si="48">M86+N86</f>
        <v>55243.193001098014</v>
      </c>
      <c r="P86" s="102">
        <f t="shared" si="30"/>
        <v>45213.52653435601</v>
      </c>
      <c r="Q86" s="102">
        <f t="shared" si="35"/>
        <v>7122.1299930000005</v>
      </c>
      <c r="R86" s="102">
        <f t="shared" si="36"/>
        <v>52335.656527356012</v>
      </c>
      <c r="S86" s="102">
        <f t="shared" si="37"/>
        <v>40189.801363872015</v>
      </c>
      <c r="T86" s="102">
        <f t="shared" si="38"/>
        <v>6330.7822160000005</v>
      </c>
      <c r="U86" s="102">
        <f t="shared" si="39"/>
        <v>46520.583579872015</v>
      </c>
      <c r="V86" s="102">
        <f t="shared" si="40"/>
        <v>35166.076193388006</v>
      </c>
      <c r="W86" s="102">
        <f t="shared" si="41"/>
        <v>5539.4344389999997</v>
      </c>
      <c r="X86" s="102">
        <f t="shared" si="42"/>
        <v>40705.510632388003</v>
      </c>
      <c r="Y86" s="102">
        <f t="shared" si="43"/>
        <v>30142.351022904004</v>
      </c>
      <c r="Z86" s="102">
        <f t="shared" si="44"/>
        <v>4748.0866619999997</v>
      </c>
      <c r="AA86" s="66">
        <f t="shared" si="45"/>
        <v>34890.437684904005</v>
      </c>
    </row>
    <row r="87" spans="1:27" ht="13.5" customHeight="1">
      <c r="A87" s="118">
        <v>44</v>
      </c>
      <c r="B87" s="56">
        <v>42856</v>
      </c>
      <c r="C87" s="68">
        <v>937</v>
      </c>
      <c r="D87" s="221">
        <f>'base(indices)'!G92</f>
        <v>1.19981615</v>
      </c>
      <c r="E87" s="70">
        <f t="shared" si="31"/>
        <v>1124.2277325499999</v>
      </c>
      <c r="F87" s="325">
        <v>0</v>
      </c>
      <c r="G87" s="70">
        <f t="shared" si="32"/>
        <v>0</v>
      </c>
      <c r="H87" s="68">
        <f t="shared" si="33"/>
        <v>1124.2277325499999</v>
      </c>
      <c r="I87" s="295">
        <f t="shared" si="46"/>
        <v>49110.663088350011</v>
      </c>
      <c r="J87" s="122">
        <f>IF((I87)+K87&gt;I148,I148-K87,(I87))</f>
        <v>49110.663088350011</v>
      </c>
      <c r="K87" s="122">
        <f t="shared" si="34"/>
        <v>7913.4777700000004</v>
      </c>
      <c r="L87" s="183">
        <f t="shared" ref="L87:L117" si="49">J87+K87</f>
        <v>57024.140858350009</v>
      </c>
      <c r="M87" s="122">
        <f t="shared" ref="M87:M117" si="50">J87*M$9</f>
        <v>46655.129933932505</v>
      </c>
      <c r="N87" s="122">
        <f t="shared" si="47"/>
        <v>7517.8038815</v>
      </c>
      <c r="O87" s="122">
        <f t="shared" si="48"/>
        <v>54172.933815432509</v>
      </c>
      <c r="P87" s="104">
        <f t="shared" si="30"/>
        <v>44199.596779515014</v>
      </c>
      <c r="Q87" s="122">
        <f t="shared" si="35"/>
        <v>7122.1299930000005</v>
      </c>
      <c r="R87" s="122">
        <f t="shared" si="36"/>
        <v>51321.726772515016</v>
      </c>
      <c r="S87" s="122">
        <f t="shared" si="37"/>
        <v>39288.530470680009</v>
      </c>
      <c r="T87" s="122">
        <f t="shared" si="38"/>
        <v>6330.7822160000005</v>
      </c>
      <c r="U87" s="122">
        <f t="shared" si="39"/>
        <v>45619.312686680008</v>
      </c>
      <c r="V87" s="122">
        <f t="shared" si="40"/>
        <v>34377.464161845004</v>
      </c>
      <c r="W87" s="122">
        <f t="shared" si="41"/>
        <v>5539.4344389999997</v>
      </c>
      <c r="X87" s="122">
        <f t="shared" si="42"/>
        <v>39916.898600845001</v>
      </c>
      <c r="Y87" s="122">
        <f t="shared" si="43"/>
        <v>29466.397853010007</v>
      </c>
      <c r="Z87" s="122">
        <f t="shared" si="44"/>
        <v>4748.0866619999997</v>
      </c>
      <c r="AA87" s="52">
        <f t="shared" si="45"/>
        <v>34214.484515010008</v>
      </c>
    </row>
    <row r="88" spans="1:27" ht="13.5" customHeight="1">
      <c r="A88" s="118">
        <v>43</v>
      </c>
      <c r="B88" s="46">
        <v>42887</v>
      </c>
      <c r="C88" s="68">
        <v>937</v>
      </c>
      <c r="D88" s="221">
        <f>'base(indices)'!G93</f>
        <v>1.19694349</v>
      </c>
      <c r="E88" s="60">
        <f t="shared" si="31"/>
        <v>1121.5360501299999</v>
      </c>
      <c r="F88" s="325">
        <v>0</v>
      </c>
      <c r="G88" s="60">
        <f t="shared" si="32"/>
        <v>0</v>
      </c>
      <c r="H88" s="57">
        <f t="shared" si="33"/>
        <v>1121.5360501299999</v>
      </c>
      <c r="I88" s="294">
        <f t="shared" si="46"/>
        <v>47986.435355800015</v>
      </c>
      <c r="J88" s="102">
        <f>IF((I88)+K88&gt;I148,I148-K88,(I88))</f>
        <v>47986.435355800015</v>
      </c>
      <c r="K88" s="102">
        <f t="shared" si="34"/>
        <v>7913.4777700000004</v>
      </c>
      <c r="L88" s="186">
        <f t="shared" si="49"/>
        <v>55899.913125800012</v>
      </c>
      <c r="M88" s="102">
        <f t="shared" si="50"/>
        <v>45587.113588010012</v>
      </c>
      <c r="N88" s="102">
        <f t="shared" si="47"/>
        <v>7517.8038815</v>
      </c>
      <c r="O88" s="102">
        <f t="shared" si="48"/>
        <v>53104.917469510008</v>
      </c>
      <c r="P88" s="102">
        <f>J88*$P$9</f>
        <v>43187.791820220016</v>
      </c>
      <c r="Q88" s="102">
        <f t="shared" si="35"/>
        <v>7122.1299930000005</v>
      </c>
      <c r="R88" s="102">
        <f t="shared" si="36"/>
        <v>50309.921813220019</v>
      </c>
      <c r="S88" s="102">
        <f t="shared" si="37"/>
        <v>38389.14828464001</v>
      </c>
      <c r="T88" s="102">
        <f t="shared" si="38"/>
        <v>6330.7822160000005</v>
      </c>
      <c r="U88" s="102">
        <f t="shared" si="39"/>
        <v>44719.93050064001</v>
      </c>
      <c r="V88" s="102">
        <f t="shared" si="40"/>
        <v>33590.504749060012</v>
      </c>
      <c r="W88" s="102">
        <f t="shared" si="41"/>
        <v>5539.4344389999997</v>
      </c>
      <c r="X88" s="102">
        <f t="shared" si="42"/>
        <v>39129.939188060009</v>
      </c>
      <c r="Y88" s="102">
        <f t="shared" si="43"/>
        <v>28791.86121348001</v>
      </c>
      <c r="Z88" s="102">
        <f t="shared" si="44"/>
        <v>4748.0866619999997</v>
      </c>
      <c r="AA88" s="66">
        <f t="shared" si="45"/>
        <v>33539.947875480007</v>
      </c>
    </row>
    <row r="89" spans="1:27" ht="13.5" customHeight="1">
      <c r="A89" s="118">
        <v>42</v>
      </c>
      <c r="B89" s="56">
        <v>42917</v>
      </c>
      <c r="C89" s="68">
        <v>937</v>
      </c>
      <c r="D89" s="221">
        <f>'base(indices)'!G94</f>
        <v>1.1950314399999999</v>
      </c>
      <c r="E89" s="70">
        <f t="shared" si="31"/>
        <v>1119.74445928</v>
      </c>
      <c r="F89" s="325">
        <v>0</v>
      </c>
      <c r="G89" s="70">
        <f t="shared" si="32"/>
        <v>0</v>
      </c>
      <c r="H89" s="68">
        <f t="shared" si="33"/>
        <v>1119.74445928</v>
      </c>
      <c r="I89" s="295">
        <f t="shared" si="46"/>
        <v>46864.899305670013</v>
      </c>
      <c r="J89" s="122">
        <f>IF((I89)+K89&gt;I148,I148-K89,(I89))</f>
        <v>46864.899305670013</v>
      </c>
      <c r="K89" s="122">
        <f t="shared" si="34"/>
        <v>7913.4777700000004</v>
      </c>
      <c r="L89" s="183">
        <f t="shared" si="49"/>
        <v>54778.377075670011</v>
      </c>
      <c r="M89" s="122">
        <f t="shared" si="50"/>
        <v>44521.654340386507</v>
      </c>
      <c r="N89" s="122">
        <f t="shared" si="47"/>
        <v>7517.8038815</v>
      </c>
      <c r="O89" s="122">
        <f t="shared" si="48"/>
        <v>52039.458221886511</v>
      </c>
      <c r="P89" s="104">
        <f>J89*$P$9</f>
        <v>42178.409375103016</v>
      </c>
      <c r="Q89" s="122">
        <f t="shared" si="35"/>
        <v>7122.1299930000005</v>
      </c>
      <c r="R89" s="122">
        <f t="shared" si="36"/>
        <v>49300.539368103018</v>
      </c>
      <c r="S89" s="122">
        <f t="shared" si="37"/>
        <v>37491.919444536012</v>
      </c>
      <c r="T89" s="122">
        <f t="shared" si="38"/>
        <v>6330.7822160000005</v>
      </c>
      <c r="U89" s="122">
        <f t="shared" si="39"/>
        <v>43822.701660536011</v>
      </c>
      <c r="V89" s="122">
        <f t="shared" si="40"/>
        <v>32805.429513969008</v>
      </c>
      <c r="W89" s="122">
        <f t="shared" si="41"/>
        <v>5539.4344389999997</v>
      </c>
      <c r="X89" s="122">
        <f t="shared" si="42"/>
        <v>38344.863952969004</v>
      </c>
      <c r="Y89" s="122">
        <f t="shared" si="43"/>
        <v>28118.939583402007</v>
      </c>
      <c r="Z89" s="122">
        <f t="shared" si="44"/>
        <v>4748.0866619999997</v>
      </c>
      <c r="AA89" s="52">
        <f t="shared" si="45"/>
        <v>32867.026245402005</v>
      </c>
    </row>
    <row r="90" spans="1:27" ht="13.5" customHeight="1">
      <c r="A90" s="118">
        <v>41</v>
      </c>
      <c r="B90" s="56">
        <v>42948</v>
      </c>
      <c r="C90" s="68">
        <v>937</v>
      </c>
      <c r="D90" s="221">
        <f>'base(indices)'!G95</f>
        <v>1.1971863700000001</v>
      </c>
      <c r="E90" s="60">
        <f t="shared" si="31"/>
        <v>1121.7636286900001</v>
      </c>
      <c r="F90" s="325">
        <v>0</v>
      </c>
      <c r="G90" s="60">
        <f t="shared" si="32"/>
        <v>0</v>
      </c>
      <c r="H90" s="57">
        <f t="shared" si="33"/>
        <v>1121.7636286900001</v>
      </c>
      <c r="I90" s="294">
        <f t="shared" si="46"/>
        <v>45745.154846390011</v>
      </c>
      <c r="J90" s="102">
        <f>IF((I90)+K90&gt;I148,I148-K90,(I90))</f>
        <v>45745.154846390011</v>
      </c>
      <c r="K90" s="102">
        <f t="shared" si="34"/>
        <v>7913.4777700000004</v>
      </c>
      <c r="L90" s="186">
        <f t="shared" si="49"/>
        <v>53658.632616390008</v>
      </c>
      <c r="M90" s="102">
        <f t="shared" si="50"/>
        <v>43457.897104070507</v>
      </c>
      <c r="N90" s="102">
        <f t="shared" si="47"/>
        <v>7517.8038815</v>
      </c>
      <c r="O90" s="102">
        <f t="shared" si="48"/>
        <v>50975.700985570511</v>
      </c>
      <c r="P90" s="102">
        <f t="shared" ref="P90:P117" si="51">J90*$P$9</f>
        <v>41170.639361751011</v>
      </c>
      <c r="Q90" s="102">
        <f t="shared" si="35"/>
        <v>7122.1299930000005</v>
      </c>
      <c r="R90" s="102">
        <f t="shared" si="36"/>
        <v>48292.769354751013</v>
      </c>
      <c r="S90" s="102">
        <f t="shared" si="37"/>
        <v>36596.123877112012</v>
      </c>
      <c r="T90" s="102">
        <f t="shared" si="38"/>
        <v>6330.7822160000005</v>
      </c>
      <c r="U90" s="102">
        <f t="shared" si="39"/>
        <v>42926.906093112011</v>
      </c>
      <c r="V90" s="102">
        <f t="shared" si="40"/>
        <v>32021.608392473005</v>
      </c>
      <c r="W90" s="102">
        <f t="shared" si="41"/>
        <v>5539.4344389999997</v>
      </c>
      <c r="X90" s="102">
        <f t="shared" si="42"/>
        <v>37561.042831473002</v>
      </c>
      <c r="Y90" s="102">
        <f t="shared" si="43"/>
        <v>27447.092907834005</v>
      </c>
      <c r="Z90" s="102">
        <f t="shared" si="44"/>
        <v>4748.0866619999997</v>
      </c>
      <c r="AA90" s="66">
        <f t="shared" si="45"/>
        <v>32195.179569834007</v>
      </c>
    </row>
    <row r="91" spans="1:27" ht="13.5" customHeight="1">
      <c r="A91" s="118">
        <v>40</v>
      </c>
      <c r="B91" s="46">
        <v>42979</v>
      </c>
      <c r="C91" s="68">
        <v>937</v>
      </c>
      <c r="D91" s="221">
        <f>'base(indices)'!G96</f>
        <v>1.1930108399999999</v>
      </c>
      <c r="E91" s="70">
        <f t="shared" si="31"/>
        <v>1117.8511570799999</v>
      </c>
      <c r="F91" s="325">
        <v>0</v>
      </c>
      <c r="G91" s="70">
        <f t="shared" si="32"/>
        <v>0</v>
      </c>
      <c r="H91" s="68">
        <f t="shared" si="33"/>
        <v>1117.8511570799999</v>
      </c>
      <c r="I91" s="295">
        <f t="shared" si="46"/>
        <v>44623.391217700009</v>
      </c>
      <c r="J91" s="122">
        <f>IF((I91)+K91&gt;I148,I148-K91,(I91))</f>
        <v>44623.391217700009</v>
      </c>
      <c r="K91" s="122">
        <f t="shared" si="34"/>
        <v>7913.4777700000004</v>
      </c>
      <c r="L91" s="183">
        <f t="shared" si="49"/>
        <v>52536.868987700007</v>
      </c>
      <c r="M91" s="122">
        <f t="shared" si="50"/>
        <v>42392.221656815003</v>
      </c>
      <c r="N91" s="122">
        <f t="shared" si="47"/>
        <v>7517.8038815</v>
      </c>
      <c r="O91" s="122">
        <f t="shared" si="48"/>
        <v>49910.025538315007</v>
      </c>
      <c r="P91" s="104">
        <f t="shared" si="51"/>
        <v>40161.052095930012</v>
      </c>
      <c r="Q91" s="122">
        <f t="shared" si="35"/>
        <v>7122.1299930000005</v>
      </c>
      <c r="R91" s="122">
        <f t="shared" si="36"/>
        <v>47283.182088930014</v>
      </c>
      <c r="S91" s="122">
        <f t="shared" si="37"/>
        <v>35698.712974160007</v>
      </c>
      <c r="T91" s="122">
        <f t="shared" si="38"/>
        <v>6330.7822160000005</v>
      </c>
      <c r="U91" s="122">
        <f t="shared" si="39"/>
        <v>42029.495190160007</v>
      </c>
      <c r="V91" s="122">
        <f t="shared" si="40"/>
        <v>31236.373852390003</v>
      </c>
      <c r="W91" s="122">
        <f t="shared" si="41"/>
        <v>5539.4344389999997</v>
      </c>
      <c r="X91" s="122">
        <f t="shared" si="42"/>
        <v>36775.80829139</v>
      </c>
      <c r="Y91" s="122">
        <f t="shared" si="43"/>
        <v>26774.034730620006</v>
      </c>
      <c r="Z91" s="122">
        <f t="shared" si="44"/>
        <v>4748.0866619999997</v>
      </c>
      <c r="AA91" s="52">
        <f t="shared" si="45"/>
        <v>31522.121392620007</v>
      </c>
    </row>
    <row r="92" spans="1:27" ht="13.5" customHeight="1">
      <c r="A92" s="118">
        <v>39</v>
      </c>
      <c r="B92" s="56">
        <v>43009</v>
      </c>
      <c r="C92" s="68">
        <v>937</v>
      </c>
      <c r="D92" s="221">
        <f>'base(indices)'!G97</f>
        <v>1.1916999699999999</v>
      </c>
      <c r="E92" s="60">
        <f t="shared" si="31"/>
        <v>1116.6228718899999</v>
      </c>
      <c r="F92" s="325">
        <v>0</v>
      </c>
      <c r="G92" s="60">
        <f t="shared" si="32"/>
        <v>0</v>
      </c>
      <c r="H92" s="57">
        <f t="shared" si="33"/>
        <v>1116.6228718899999</v>
      </c>
      <c r="I92" s="294">
        <f t="shared" si="46"/>
        <v>43505.540060620013</v>
      </c>
      <c r="J92" s="102">
        <f>IF((I92)+K92&gt;I148,I148-K92,(I92))</f>
        <v>43505.540060620013</v>
      </c>
      <c r="K92" s="102">
        <f t="shared" si="34"/>
        <v>7913.4777700000004</v>
      </c>
      <c r="L92" s="186">
        <f t="shared" si="49"/>
        <v>51419.01783062001</v>
      </c>
      <c r="M92" s="102">
        <f t="shared" si="50"/>
        <v>41330.263057589007</v>
      </c>
      <c r="N92" s="102">
        <f t="shared" si="47"/>
        <v>7517.8038815</v>
      </c>
      <c r="O92" s="102">
        <f t="shared" si="48"/>
        <v>48848.066939089011</v>
      </c>
      <c r="P92" s="102">
        <f t="shared" si="51"/>
        <v>39154.986054558016</v>
      </c>
      <c r="Q92" s="102">
        <f t="shared" si="35"/>
        <v>7122.1299930000005</v>
      </c>
      <c r="R92" s="102">
        <f t="shared" si="36"/>
        <v>46277.116047558018</v>
      </c>
      <c r="S92" s="102">
        <f t="shared" si="37"/>
        <v>34804.432048496012</v>
      </c>
      <c r="T92" s="102">
        <f t="shared" si="38"/>
        <v>6330.7822160000005</v>
      </c>
      <c r="U92" s="102">
        <f t="shared" si="39"/>
        <v>41135.214264496011</v>
      </c>
      <c r="V92" s="102">
        <f t="shared" si="40"/>
        <v>30453.878042434008</v>
      </c>
      <c r="W92" s="102">
        <f t="shared" si="41"/>
        <v>5539.4344389999997</v>
      </c>
      <c r="X92" s="102">
        <f t="shared" si="42"/>
        <v>35993.312481434004</v>
      </c>
      <c r="Y92" s="102">
        <f t="shared" si="43"/>
        <v>26103.324036372007</v>
      </c>
      <c r="Z92" s="102">
        <f t="shared" si="44"/>
        <v>4748.0866619999997</v>
      </c>
      <c r="AA92" s="66">
        <f t="shared" si="45"/>
        <v>30851.410698372005</v>
      </c>
    </row>
    <row r="93" spans="1:27" ht="13.5" customHeight="1">
      <c r="A93" s="118">
        <v>38</v>
      </c>
      <c r="B93" s="46">
        <v>43040</v>
      </c>
      <c r="C93" s="68">
        <v>937</v>
      </c>
      <c r="D93" s="221">
        <f>'base(indices)'!G98</f>
        <v>1.18766192</v>
      </c>
      <c r="E93" s="70">
        <f t="shared" si="31"/>
        <v>1112.83921904</v>
      </c>
      <c r="F93" s="325">
        <v>0</v>
      </c>
      <c r="G93" s="70">
        <f t="shared" si="32"/>
        <v>0</v>
      </c>
      <c r="H93" s="68">
        <f t="shared" si="33"/>
        <v>1112.83921904</v>
      </c>
      <c r="I93" s="295">
        <f t="shared" si="46"/>
        <v>42388.917188730011</v>
      </c>
      <c r="J93" s="122">
        <f>IF((I93)+K93&gt;I148,I148-K93,(I93))</f>
        <v>42388.917188730011</v>
      </c>
      <c r="K93" s="122">
        <f t="shared" si="34"/>
        <v>7913.4777700000004</v>
      </c>
      <c r="L93" s="183">
        <f t="shared" si="49"/>
        <v>50302.394958730009</v>
      </c>
      <c r="M93" s="122">
        <f t="shared" si="50"/>
        <v>40269.471329293505</v>
      </c>
      <c r="N93" s="122">
        <f t="shared" si="47"/>
        <v>7517.8038815</v>
      </c>
      <c r="O93" s="122">
        <f t="shared" si="48"/>
        <v>47787.275210793508</v>
      </c>
      <c r="P93" s="104">
        <f t="shared" si="51"/>
        <v>38150.025469857013</v>
      </c>
      <c r="Q93" s="122">
        <f t="shared" si="35"/>
        <v>7122.1299930000005</v>
      </c>
      <c r="R93" s="122">
        <f t="shared" si="36"/>
        <v>45272.155462857016</v>
      </c>
      <c r="S93" s="122">
        <f t="shared" si="37"/>
        <v>33911.133750984009</v>
      </c>
      <c r="T93" s="122">
        <f t="shared" si="38"/>
        <v>6330.7822160000005</v>
      </c>
      <c r="U93" s="122">
        <f t="shared" si="39"/>
        <v>40241.915966984008</v>
      </c>
      <c r="V93" s="122">
        <f t="shared" si="40"/>
        <v>29672.242032111004</v>
      </c>
      <c r="W93" s="122">
        <f t="shared" si="41"/>
        <v>5539.4344389999997</v>
      </c>
      <c r="X93" s="122">
        <f t="shared" si="42"/>
        <v>35211.676471111001</v>
      </c>
      <c r="Y93" s="122">
        <f t="shared" si="43"/>
        <v>25433.350313238006</v>
      </c>
      <c r="Z93" s="122">
        <f t="shared" si="44"/>
        <v>4748.0866619999997</v>
      </c>
      <c r="AA93" s="52">
        <f t="shared" si="45"/>
        <v>30181.436975238008</v>
      </c>
    </row>
    <row r="94" spans="1:27" ht="13.5" customHeight="1" thickBot="1">
      <c r="A94" s="229">
        <v>37</v>
      </c>
      <c r="B94" s="161">
        <v>43070</v>
      </c>
      <c r="C94" s="77">
        <v>937</v>
      </c>
      <c r="D94" s="232">
        <f>'base(indices)'!G99</f>
        <v>1.1838735199999999</v>
      </c>
      <c r="E94" s="233">
        <f t="shared" si="31"/>
        <v>1109.2894882399999</v>
      </c>
      <c r="F94" s="326">
        <v>0</v>
      </c>
      <c r="G94" s="233">
        <f t="shared" si="32"/>
        <v>0</v>
      </c>
      <c r="H94" s="231">
        <f t="shared" si="33"/>
        <v>1109.2894882399999</v>
      </c>
      <c r="I94" s="296">
        <f t="shared" si="46"/>
        <v>41276.077969690014</v>
      </c>
      <c r="J94" s="95">
        <f>IF((I94)+K94&gt;I148,I148-K94,(I94))</f>
        <v>41276.077969690014</v>
      </c>
      <c r="K94" s="95">
        <f t="shared" si="34"/>
        <v>7913.4777700000004</v>
      </c>
      <c r="L94" s="270">
        <f t="shared" si="49"/>
        <v>49189.555739690011</v>
      </c>
      <c r="M94" s="95">
        <f t="shared" si="50"/>
        <v>39212.274071205509</v>
      </c>
      <c r="N94" s="95">
        <f t="shared" si="47"/>
        <v>7517.8038815</v>
      </c>
      <c r="O94" s="95">
        <f t="shared" si="48"/>
        <v>46730.077952705513</v>
      </c>
      <c r="P94" s="95">
        <f t="shared" si="51"/>
        <v>37148.470172721012</v>
      </c>
      <c r="Q94" s="95">
        <f t="shared" si="35"/>
        <v>7122.1299930000005</v>
      </c>
      <c r="R94" s="95">
        <f t="shared" si="36"/>
        <v>44270.600165721014</v>
      </c>
      <c r="S94" s="95">
        <f t="shared" si="37"/>
        <v>33020.862375752011</v>
      </c>
      <c r="T94" s="95">
        <f t="shared" si="38"/>
        <v>6330.7822160000005</v>
      </c>
      <c r="U94" s="95">
        <f t="shared" si="39"/>
        <v>39351.64459175201</v>
      </c>
      <c r="V94" s="95">
        <f t="shared" si="40"/>
        <v>28893.254578783006</v>
      </c>
      <c r="W94" s="95">
        <f t="shared" si="41"/>
        <v>5539.4344389999997</v>
      </c>
      <c r="X94" s="95">
        <f t="shared" si="42"/>
        <v>34432.689017783006</v>
      </c>
      <c r="Y94" s="95">
        <f t="shared" si="43"/>
        <v>24765.646781814008</v>
      </c>
      <c r="Z94" s="95">
        <f t="shared" si="44"/>
        <v>4748.0866619999997</v>
      </c>
      <c r="AA94" s="237">
        <f t="shared" si="45"/>
        <v>29513.73344381401</v>
      </c>
    </row>
    <row r="95" spans="1:27" ht="13.5" customHeight="1">
      <c r="A95" s="219">
        <v>36</v>
      </c>
      <c r="B95" s="246">
        <v>43101</v>
      </c>
      <c r="C95" s="202">
        <v>954</v>
      </c>
      <c r="D95" s="259">
        <f>'base(indices)'!G100</f>
        <v>1.17974442</v>
      </c>
      <c r="E95" s="346">
        <f t="shared" si="31"/>
        <v>1125.47617668</v>
      </c>
      <c r="F95" s="327">
        <v>0</v>
      </c>
      <c r="G95" s="346">
        <f t="shared" si="32"/>
        <v>0</v>
      </c>
      <c r="H95" s="202">
        <f t="shared" si="33"/>
        <v>1125.47617668</v>
      </c>
      <c r="I95" s="297">
        <f t="shared" si="46"/>
        <v>40166.788481450014</v>
      </c>
      <c r="J95" s="205">
        <f t="shared" ref="J95:J106" si="52">IF((I95)+K95&gt;$I$148,$I$148-K95,(I95))</f>
        <v>40166.788481450014</v>
      </c>
      <c r="K95" s="205">
        <f t="shared" si="34"/>
        <v>7913.4777700000004</v>
      </c>
      <c r="L95" s="198">
        <f t="shared" si="49"/>
        <v>48080.266251450012</v>
      </c>
      <c r="M95" s="205">
        <f t="shared" si="50"/>
        <v>38158.449057377511</v>
      </c>
      <c r="N95" s="205">
        <f t="shared" si="47"/>
        <v>7517.8038815</v>
      </c>
      <c r="O95" s="205">
        <f t="shared" si="48"/>
        <v>45676.252938877515</v>
      </c>
      <c r="P95" s="197">
        <f t="shared" si="51"/>
        <v>36150.109633305015</v>
      </c>
      <c r="Q95" s="205">
        <f t="shared" si="35"/>
        <v>7122.1299930000005</v>
      </c>
      <c r="R95" s="205">
        <f t="shared" si="36"/>
        <v>43272.239626305018</v>
      </c>
      <c r="S95" s="205">
        <f t="shared" si="37"/>
        <v>32133.430785160013</v>
      </c>
      <c r="T95" s="205">
        <f t="shared" si="38"/>
        <v>6330.7822160000005</v>
      </c>
      <c r="U95" s="205">
        <f t="shared" si="39"/>
        <v>38464.213001160017</v>
      </c>
      <c r="V95" s="205">
        <f t="shared" si="40"/>
        <v>28116.751937015008</v>
      </c>
      <c r="W95" s="205">
        <f t="shared" si="41"/>
        <v>5539.4344389999997</v>
      </c>
      <c r="X95" s="205">
        <f t="shared" si="42"/>
        <v>33656.186376015008</v>
      </c>
      <c r="Y95" s="205">
        <f t="shared" si="43"/>
        <v>24100.073088870009</v>
      </c>
      <c r="Z95" s="205">
        <f t="shared" si="44"/>
        <v>4748.0866619999997</v>
      </c>
      <c r="AA95" s="196">
        <f t="shared" si="45"/>
        <v>28848.159750870007</v>
      </c>
    </row>
    <row r="96" spans="1:27" ht="13.5" customHeight="1">
      <c r="A96" s="118">
        <v>35</v>
      </c>
      <c r="B96" s="216">
        <v>43132</v>
      </c>
      <c r="C96" s="57">
        <v>954</v>
      </c>
      <c r="D96" s="221">
        <f>'base(indices)'!G101</f>
        <v>1.1751612899999999</v>
      </c>
      <c r="E96" s="60">
        <f t="shared" si="31"/>
        <v>1121.10387066</v>
      </c>
      <c r="F96" s="325">
        <v>0</v>
      </c>
      <c r="G96" s="60">
        <f t="shared" si="32"/>
        <v>0</v>
      </c>
      <c r="H96" s="57">
        <f t="shared" si="33"/>
        <v>1121.10387066</v>
      </c>
      <c r="I96" s="294">
        <f t="shared" si="46"/>
        <v>39041.312304770014</v>
      </c>
      <c r="J96" s="102">
        <f t="shared" si="52"/>
        <v>39041.312304770014</v>
      </c>
      <c r="K96" s="102">
        <f t="shared" si="34"/>
        <v>7913.4777700000004</v>
      </c>
      <c r="L96" s="186">
        <f t="shared" si="49"/>
        <v>46954.790074770011</v>
      </c>
      <c r="M96" s="102">
        <f t="shared" si="50"/>
        <v>37089.246689531508</v>
      </c>
      <c r="N96" s="102">
        <f t="shared" si="47"/>
        <v>7517.8038815</v>
      </c>
      <c r="O96" s="102">
        <f t="shared" si="48"/>
        <v>44607.050571031505</v>
      </c>
      <c r="P96" s="102">
        <f t="shared" si="51"/>
        <v>35137.18107429301</v>
      </c>
      <c r="Q96" s="102">
        <f t="shared" si="35"/>
        <v>7122.1299930000005</v>
      </c>
      <c r="R96" s="102">
        <f t="shared" si="36"/>
        <v>42259.311067293012</v>
      </c>
      <c r="S96" s="102">
        <f t="shared" si="37"/>
        <v>31233.049843816014</v>
      </c>
      <c r="T96" s="102">
        <f t="shared" si="38"/>
        <v>6330.7822160000005</v>
      </c>
      <c r="U96" s="102">
        <f t="shared" si="39"/>
        <v>37563.832059816013</v>
      </c>
      <c r="V96" s="102">
        <f t="shared" si="40"/>
        <v>27328.918613339007</v>
      </c>
      <c r="W96" s="102">
        <f t="shared" si="41"/>
        <v>5539.4344389999997</v>
      </c>
      <c r="X96" s="102">
        <f t="shared" si="42"/>
        <v>32868.353052339007</v>
      </c>
      <c r="Y96" s="102">
        <f t="shared" si="43"/>
        <v>23424.787382862007</v>
      </c>
      <c r="Z96" s="102">
        <f t="shared" si="44"/>
        <v>4748.0866619999997</v>
      </c>
      <c r="AA96" s="66">
        <f t="shared" si="45"/>
        <v>28172.874044862008</v>
      </c>
    </row>
    <row r="97" spans="1:27" ht="13.5" customHeight="1">
      <c r="A97" s="118">
        <v>34</v>
      </c>
      <c r="B97" s="217">
        <v>43160</v>
      </c>
      <c r="C97" s="57">
        <v>954</v>
      </c>
      <c r="D97" s="221">
        <f>'base(indices)'!G102</f>
        <v>1.17071258</v>
      </c>
      <c r="E97" s="60">
        <f t="shared" si="31"/>
        <v>1116.8598013200001</v>
      </c>
      <c r="F97" s="325">
        <v>0</v>
      </c>
      <c r="G97" s="60">
        <f t="shared" si="32"/>
        <v>0</v>
      </c>
      <c r="H97" s="57">
        <f t="shared" si="33"/>
        <v>1116.8598013200001</v>
      </c>
      <c r="I97" s="295">
        <f t="shared" si="46"/>
        <v>37920.208434110013</v>
      </c>
      <c r="J97" s="122">
        <f t="shared" si="52"/>
        <v>37920.208434110013</v>
      </c>
      <c r="K97" s="122">
        <f t="shared" si="34"/>
        <v>7913.4777700000004</v>
      </c>
      <c r="L97" s="183">
        <f t="shared" si="49"/>
        <v>45833.68620411001</v>
      </c>
      <c r="M97" s="122">
        <f t="shared" si="50"/>
        <v>36024.198012404508</v>
      </c>
      <c r="N97" s="122">
        <f t="shared" si="47"/>
        <v>7517.8038815</v>
      </c>
      <c r="O97" s="122">
        <f t="shared" si="48"/>
        <v>43542.001893904511</v>
      </c>
      <c r="P97" s="104">
        <f t="shared" si="51"/>
        <v>34128.18759069901</v>
      </c>
      <c r="Q97" s="122">
        <f t="shared" si="35"/>
        <v>7122.1299930000005</v>
      </c>
      <c r="R97" s="122">
        <f t="shared" si="36"/>
        <v>41250.317583699012</v>
      </c>
      <c r="S97" s="122">
        <f t="shared" si="37"/>
        <v>30336.166747288011</v>
      </c>
      <c r="T97" s="122">
        <f t="shared" si="38"/>
        <v>6330.7822160000005</v>
      </c>
      <c r="U97" s="122">
        <f t="shared" si="39"/>
        <v>36666.948963288014</v>
      </c>
      <c r="V97" s="122">
        <f t="shared" si="40"/>
        <v>26544.145903877008</v>
      </c>
      <c r="W97" s="122">
        <f t="shared" si="41"/>
        <v>5539.4344389999997</v>
      </c>
      <c r="X97" s="122">
        <f t="shared" si="42"/>
        <v>32083.580342877009</v>
      </c>
      <c r="Y97" s="122">
        <f t="shared" si="43"/>
        <v>22752.125060466005</v>
      </c>
      <c r="Z97" s="122">
        <f t="shared" si="44"/>
        <v>4748.0866619999997</v>
      </c>
      <c r="AA97" s="52">
        <f t="shared" si="45"/>
        <v>27500.211722466003</v>
      </c>
    </row>
    <row r="98" spans="1:27" ht="13.5" customHeight="1">
      <c r="A98" s="118">
        <v>33</v>
      </c>
      <c r="B98" s="216">
        <v>43191</v>
      </c>
      <c r="C98" s="57">
        <v>954</v>
      </c>
      <c r="D98" s="221">
        <f>'base(indices)'!G103</f>
        <v>1.16954304</v>
      </c>
      <c r="E98" s="60">
        <f t="shared" si="31"/>
        <v>1115.7440601599999</v>
      </c>
      <c r="F98" s="325">
        <v>0</v>
      </c>
      <c r="G98" s="60">
        <f t="shared" si="32"/>
        <v>0</v>
      </c>
      <c r="H98" s="57">
        <f t="shared" si="33"/>
        <v>1115.7440601599999</v>
      </c>
      <c r="I98" s="294">
        <f t="shared" si="46"/>
        <v>36803.34863279001</v>
      </c>
      <c r="J98" s="102">
        <f t="shared" si="52"/>
        <v>36803.34863279001</v>
      </c>
      <c r="K98" s="102">
        <f t="shared" si="34"/>
        <v>7913.4777700000004</v>
      </c>
      <c r="L98" s="186">
        <f t="shared" si="49"/>
        <v>44716.826402790008</v>
      </c>
      <c r="M98" s="102">
        <f t="shared" si="50"/>
        <v>34963.18120115051</v>
      </c>
      <c r="N98" s="102">
        <f t="shared" si="47"/>
        <v>7517.8038815</v>
      </c>
      <c r="O98" s="102">
        <f t="shared" si="48"/>
        <v>42480.985082650514</v>
      </c>
      <c r="P98" s="102">
        <f t="shared" si="51"/>
        <v>33123.01376951101</v>
      </c>
      <c r="Q98" s="102">
        <f t="shared" si="35"/>
        <v>7122.1299930000005</v>
      </c>
      <c r="R98" s="102">
        <f t="shared" si="36"/>
        <v>40245.143762511012</v>
      </c>
      <c r="S98" s="102">
        <f t="shared" si="37"/>
        <v>29442.678906232009</v>
      </c>
      <c r="T98" s="102">
        <f t="shared" si="38"/>
        <v>6330.7822160000005</v>
      </c>
      <c r="U98" s="102">
        <f t="shared" si="39"/>
        <v>35773.461122232009</v>
      </c>
      <c r="V98" s="102">
        <f t="shared" si="40"/>
        <v>25762.344042953006</v>
      </c>
      <c r="W98" s="102">
        <f t="shared" si="41"/>
        <v>5539.4344389999997</v>
      </c>
      <c r="X98" s="102">
        <f t="shared" si="42"/>
        <v>31301.778481953006</v>
      </c>
      <c r="Y98" s="102">
        <f t="shared" si="43"/>
        <v>22082.009179674005</v>
      </c>
      <c r="Z98" s="102">
        <f t="shared" si="44"/>
        <v>4748.0866619999997</v>
      </c>
      <c r="AA98" s="66">
        <f t="shared" si="45"/>
        <v>26830.095841674003</v>
      </c>
    </row>
    <row r="99" spans="1:27" ht="13.5" customHeight="1">
      <c r="A99" s="118">
        <v>32</v>
      </c>
      <c r="B99" s="217">
        <v>43221</v>
      </c>
      <c r="C99" s="57">
        <v>954</v>
      </c>
      <c r="D99" s="221">
        <f>'base(indices)'!G104</f>
        <v>1.1670921400000001</v>
      </c>
      <c r="E99" s="60">
        <f t="shared" si="31"/>
        <v>1113.4059015600001</v>
      </c>
      <c r="F99" s="325">
        <v>0</v>
      </c>
      <c r="G99" s="60">
        <f t="shared" si="32"/>
        <v>0</v>
      </c>
      <c r="H99" s="57">
        <f t="shared" si="33"/>
        <v>1113.4059015600001</v>
      </c>
      <c r="I99" s="295">
        <f t="shared" si="46"/>
        <v>35687.604572630007</v>
      </c>
      <c r="J99" s="122">
        <f t="shared" si="52"/>
        <v>35687.604572630007</v>
      </c>
      <c r="K99" s="122">
        <f t="shared" si="34"/>
        <v>7913.4777700000004</v>
      </c>
      <c r="L99" s="183">
        <f t="shared" si="49"/>
        <v>43601.082342630005</v>
      </c>
      <c r="M99" s="122">
        <f t="shared" si="50"/>
        <v>33903.224343998503</v>
      </c>
      <c r="N99" s="122">
        <f t="shared" si="47"/>
        <v>7517.8038815</v>
      </c>
      <c r="O99" s="122">
        <f t="shared" si="48"/>
        <v>41421.028225498507</v>
      </c>
      <c r="P99" s="104">
        <f t="shared" si="51"/>
        <v>32118.844115367006</v>
      </c>
      <c r="Q99" s="122">
        <f t="shared" si="35"/>
        <v>7122.1299930000005</v>
      </c>
      <c r="R99" s="122">
        <f t="shared" si="36"/>
        <v>39240.974108367009</v>
      </c>
      <c r="S99" s="122">
        <f t="shared" si="37"/>
        <v>28550.083658104006</v>
      </c>
      <c r="T99" s="122">
        <f t="shared" si="38"/>
        <v>6330.7822160000005</v>
      </c>
      <c r="U99" s="122">
        <f t="shared" si="39"/>
        <v>34880.865874104005</v>
      </c>
      <c r="V99" s="122">
        <f t="shared" si="40"/>
        <v>24981.323200841005</v>
      </c>
      <c r="W99" s="122">
        <f t="shared" si="41"/>
        <v>5539.4344389999997</v>
      </c>
      <c r="X99" s="122">
        <f t="shared" si="42"/>
        <v>30520.757639841006</v>
      </c>
      <c r="Y99" s="122">
        <f t="shared" si="43"/>
        <v>21412.562743578004</v>
      </c>
      <c r="Z99" s="122">
        <f t="shared" si="44"/>
        <v>4748.0866619999997</v>
      </c>
      <c r="AA99" s="52">
        <f t="shared" si="45"/>
        <v>26160.649405578006</v>
      </c>
    </row>
    <row r="100" spans="1:27" ht="13.5" customHeight="1">
      <c r="A100" s="118">
        <v>31</v>
      </c>
      <c r="B100" s="216">
        <v>43252</v>
      </c>
      <c r="C100" s="57">
        <v>954</v>
      </c>
      <c r="D100" s="221">
        <f>'base(indices)'!G105</f>
        <v>1.1654605</v>
      </c>
      <c r="E100" s="60">
        <f t="shared" si="31"/>
        <v>1111.8493169999999</v>
      </c>
      <c r="F100" s="325">
        <v>0</v>
      </c>
      <c r="G100" s="60">
        <f t="shared" si="32"/>
        <v>0</v>
      </c>
      <c r="H100" s="57">
        <f t="shared" si="33"/>
        <v>1111.8493169999999</v>
      </c>
      <c r="I100" s="294">
        <f t="shared" si="46"/>
        <v>34574.198671070008</v>
      </c>
      <c r="J100" s="102">
        <f t="shared" si="52"/>
        <v>34574.198671070008</v>
      </c>
      <c r="K100" s="102">
        <f t="shared" si="34"/>
        <v>7913.4777700000004</v>
      </c>
      <c r="L100" s="186">
        <f t="shared" si="49"/>
        <v>42487.676441070005</v>
      </c>
      <c r="M100" s="102">
        <f t="shared" si="50"/>
        <v>32845.488737516505</v>
      </c>
      <c r="N100" s="102">
        <f t="shared" si="47"/>
        <v>7517.8038815</v>
      </c>
      <c r="O100" s="102">
        <f t="shared" si="48"/>
        <v>40363.292619016502</v>
      </c>
      <c r="P100" s="102">
        <f>J100*$P$9</f>
        <v>31116.778803963007</v>
      </c>
      <c r="Q100" s="102">
        <f t="shared" si="35"/>
        <v>7122.1299930000005</v>
      </c>
      <c r="R100" s="102">
        <f t="shared" si="36"/>
        <v>38238.908796963005</v>
      </c>
      <c r="S100" s="102">
        <f t="shared" si="37"/>
        <v>27659.358936856006</v>
      </c>
      <c r="T100" s="102">
        <f t="shared" si="38"/>
        <v>6330.7822160000005</v>
      </c>
      <c r="U100" s="102">
        <f t="shared" si="39"/>
        <v>33990.141152856006</v>
      </c>
      <c r="V100" s="102">
        <f t="shared" si="40"/>
        <v>24201.939069749005</v>
      </c>
      <c r="W100" s="102">
        <f t="shared" si="41"/>
        <v>5539.4344389999997</v>
      </c>
      <c r="X100" s="102">
        <f t="shared" si="42"/>
        <v>29741.373508749006</v>
      </c>
      <c r="Y100" s="102">
        <f t="shared" si="43"/>
        <v>20744.519202642005</v>
      </c>
      <c r="Z100" s="102">
        <f t="shared" si="44"/>
        <v>4748.0866619999997</v>
      </c>
      <c r="AA100" s="66">
        <f t="shared" si="45"/>
        <v>25492.605864642006</v>
      </c>
    </row>
    <row r="101" spans="1:27" ht="13.5" customHeight="1">
      <c r="A101" s="118">
        <v>30</v>
      </c>
      <c r="B101" s="217">
        <v>43282</v>
      </c>
      <c r="C101" s="57">
        <v>954</v>
      </c>
      <c r="D101" s="221">
        <f>'base(indices)'!G106</f>
        <v>1.1526659100000001</v>
      </c>
      <c r="E101" s="60">
        <f t="shared" si="31"/>
        <v>1099.6432781400001</v>
      </c>
      <c r="F101" s="325">
        <v>0</v>
      </c>
      <c r="G101" s="60">
        <f t="shared" si="32"/>
        <v>0</v>
      </c>
      <c r="H101" s="57">
        <f t="shared" si="33"/>
        <v>1099.6432781400001</v>
      </c>
      <c r="I101" s="295">
        <f t="shared" si="46"/>
        <v>33462.349354070007</v>
      </c>
      <c r="J101" s="122">
        <f t="shared" si="52"/>
        <v>33462.349354070007</v>
      </c>
      <c r="K101" s="122">
        <f t="shared" si="34"/>
        <v>7913.4777700000004</v>
      </c>
      <c r="L101" s="183">
        <f t="shared" si="49"/>
        <v>41375.827124070005</v>
      </c>
      <c r="M101" s="122">
        <f t="shared" si="50"/>
        <v>31789.231886366506</v>
      </c>
      <c r="N101" s="122">
        <f t="shared" si="47"/>
        <v>7517.8038815</v>
      </c>
      <c r="O101" s="122">
        <f t="shared" si="48"/>
        <v>39307.035767866502</v>
      </c>
      <c r="P101" s="104">
        <f>J101*$P$9</f>
        <v>30116.114418663008</v>
      </c>
      <c r="Q101" s="122">
        <f t="shared" si="35"/>
        <v>7122.1299930000005</v>
      </c>
      <c r="R101" s="122">
        <f t="shared" si="36"/>
        <v>37238.244411663007</v>
      </c>
      <c r="S101" s="122">
        <f t="shared" si="37"/>
        <v>26769.879483256009</v>
      </c>
      <c r="T101" s="122">
        <f t="shared" si="38"/>
        <v>6330.7822160000005</v>
      </c>
      <c r="U101" s="122">
        <f t="shared" si="39"/>
        <v>33100.661699256008</v>
      </c>
      <c r="V101" s="122">
        <f t="shared" si="40"/>
        <v>23423.644547849002</v>
      </c>
      <c r="W101" s="122">
        <f t="shared" si="41"/>
        <v>5539.4344389999997</v>
      </c>
      <c r="X101" s="122">
        <f t="shared" si="42"/>
        <v>28963.078986849003</v>
      </c>
      <c r="Y101" s="122">
        <f t="shared" si="43"/>
        <v>20077.409612442003</v>
      </c>
      <c r="Z101" s="122">
        <f t="shared" si="44"/>
        <v>4748.0866619999997</v>
      </c>
      <c r="AA101" s="52">
        <f t="shared" si="45"/>
        <v>24825.496274442005</v>
      </c>
    </row>
    <row r="102" spans="1:27" ht="13.5" customHeight="1">
      <c r="A102" s="118">
        <v>29</v>
      </c>
      <c r="B102" s="216">
        <v>43313</v>
      </c>
      <c r="C102" s="57">
        <v>954</v>
      </c>
      <c r="D102" s="221">
        <f>'base(indices)'!G107</f>
        <v>1.14533576</v>
      </c>
      <c r="E102" s="60">
        <f t="shared" si="31"/>
        <v>1092.6503150400001</v>
      </c>
      <c r="F102" s="325">
        <v>0</v>
      </c>
      <c r="G102" s="60">
        <f t="shared" si="32"/>
        <v>0</v>
      </c>
      <c r="H102" s="57">
        <f t="shared" si="33"/>
        <v>1092.6503150400001</v>
      </c>
      <c r="I102" s="294">
        <f t="shared" si="46"/>
        <v>32362.706075930008</v>
      </c>
      <c r="J102" s="102">
        <f t="shared" si="52"/>
        <v>32362.706075930008</v>
      </c>
      <c r="K102" s="102">
        <f t="shared" si="34"/>
        <v>7913.4777700000004</v>
      </c>
      <c r="L102" s="186">
        <f t="shared" si="49"/>
        <v>40276.183845930005</v>
      </c>
      <c r="M102" s="102">
        <f t="shared" si="50"/>
        <v>30744.570772133506</v>
      </c>
      <c r="N102" s="102">
        <f t="shared" si="47"/>
        <v>7517.8038815</v>
      </c>
      <c r="O102" s="102">
        <f t="shared" si="48"/>
        <v>38262.374653633509</v>
      </c>
      <c r="P102" s="102">
        <f t="shared" ref="P102:P106" si="53">J102*$P$9</f>
        <v>29126.435468337007</v>
      </c>
      <c r="Q102" s="102">
        <f t="shared" si="35"/>
        <v>7122.1299930000005</v>
      </c>
      <c r="R102" s="102">
        <f t="shared" si="36"/>
        <v>36248.565461337006</v>
      </c>
      <c r="S102" s="102">
        <f t="shared" si="37"/>
        <v>25890.164860744007</v>
      </c>
      <c r="T102" s="102">
        <f t="shared" si="38"/>
        <v>6330.7822160000005</v>
      </c>
      <c r="U102" s="102">
        <f t="shared" si="39"/>
        <v>32220.947076744007</v>
      </c>
      <c r="V102" s="102">
        <f t="shared" si="40"/>
        <v>22653.894253151004</v>
      </c>
      <c r="W102" s="102">
        <f t="shared" si="41"/>
        <v>5539.4344389999997</v>
      </c>
      <c r="X102" s="102">
        <f t="shared" si="42"/>
        <v>28193.328692151004</v>
      </c>
      <c r="Y102" s="102">
        <f t="shared" si="43"/>
        <v>19417.623645558004</v>
      </c>
      <c r="Z102" s="102">
        <f t="shared" si="44"/>
        <v>4748.0866619999997</v>
      </c>
      <c r="AA102" s="66">
        <f t="shared" si="45"/>
        <v>24165.710307558002</v>
      </c>
    </row>
    <row r="103" spans="1:27" ht="13.5" customHeight="1">
      <c r="A103" s="118">
        <v>28</v>
      </c>
      <c r="B103" s="216">
        <v>43344</v>
      </c>
      <c r="C103" s="57">
        <v>954</v>
      </c>
      <c r="D103" s="221">
        <f>'base(indices)'!G108</f>
        <v>1.1438487500000001</v>
      </c>
      <c r="E103" s="60">
        <f t="shared" si="31"/>
        <v>1091.2317075000001</v>
      </c>
      <c r="F103" s="325">
        <v>0</v>
      </c>
      <c r="G103" s="60">
        <f t="shared" si="32"/>
        <v>0</v>
      </c>
      <c r="H103" s="57">
        <f t="shared" si="33"/>
        <v>1091.2317075000001</v>
      </c>
      <c r="I103" s="295">
        <f t="shared" si="46"/>
        <v>31270.055760890009</v>
      </c>
      <c r="J103" s="122">
        <f t="shared" si="52"/>
        <v>31270.055760890009</v>
      </c>
      <c r="K103" s="122">
        <f t="shared" si="34"/>
        <v>7913.4777700000004</v>
      </c>
      <c r="L103" s="183">
        <f t="shared" si="49"/>
        <v>39183.53353089001</v>
      </c>
      <c r="M103" s="122">
        <f t="shared" si="50"/>
        <v>29706.552972845508</v>
      </c>
      <c r="N103" s="122">
        <f t="shared" si="47"/>
        <v>7517.8038815</v>
      </c>
      <c r="O103" s="122">
        <f t="shared" si="48"/>
        <v>37224.356854345504</v>
      </c>
      <c r="P103" s="104">
        <f t="shared" si="53"/>
        <v>28143.05018480101</v>
      </c>
      <c r="Q103" s="122">
        <f t="shared" si="35"/>
        <v>7122.1299930000005</v>
      </c>
      <c r="R103" s="122">
        <f t="shared" si="36"/>
        <v>35265.180177801012</v>
      </c>
      <c r="S103" s="122">
        <f t="shared" si="37"/>
        <v>25016.044608712007</v>
      </c>
      <c r="T103" s="122">
        <f t="shared" si="38"/>
        <v>6330.7822160000005</v>
      </c>
      <c r="U103" s="122">
        <f t="shared" si="39"/>
        <v>31346.826824712007</v>
      </c>
      <c r="V103" s="122">
        <f t="shared" si="40"/>
        <v>21889.039032623004</v>
      </c>
      <c r="W103" s="122">
        <f t="shared" si="41"/>
        <v>5539.4344389999997</v>
      </c>
      <c r="X103" s="122">
        <f t="shared" si="42"/>
        <v>27428.473471623005</v>
      </c>
      <c r="Y103" s="122">
        <f t="shared" si="43"/>
        <v>18762.033456534005</v>
      </c>
      <c r="Z103" s="122">
        <f t="shared" si="44"/>
        <v>4748.0866619999997</v>
      </c>
      <c r="AA103" s="52">
        <f t="shared" si="45"/>
        <v>23510.120118534003</v>
      </c>
    </row>
    <row r="104" spans="1:27" ht="13.5" customHeight="1">
      <c r="A104" s="118">
        <v>27</v>
      </c>
      <c r="B104" s="217">
        <v>43374</v>
      </c>
      <c r="C104" s="57">
        <v>954</v>
      </c>
      <c r="D104" s="221">
        <f>'base(indices)'!G109</f>
        <v>1.1428202199999999</v>
      </c>
      <c r="E104" s="60">
        <f t="shared" si="31"/>
        <v>1090.25048988</v>
      </c>
      <c r="F104" s="325">
        <v>0</v>
      </c>
      <c r="G104" s="60">
        <f t="shared" si="32"/>
        <v>0</v>
      </c>
      <c r="H104" s="57">
        <f t="shared" si="33"/>
        <v>1090.25048988</v>
      </c>
      <c r="I104" s="294">
        <f t="shared" si="46"/>
        <v>30178.82405339001</v>
      </c>
      <c r="J104" s="102">
        <f t="shared" si="52"/>
        <v>30178.82405339001</v>
      </c>
      <c r="K104" s="102">
        <f t="shared" si="34"/>
        <v>7913.4777700000004</v>
      </c>
      <c r="L104" s="186">
        <f t="shared" si="49"/>
        <v>38092.301823390007</v>
      </c>
      <c r="M104" s="102">
        <f t="shared" si="50"/>
        <v>28669.882850720507</v>
      </c>
      <c r="N104" s="102">
        <f t="shared" si="47"/>
        <v>7517.8038815</v>
      </c>
      <c r="O104" s="102">
        <f t="shared" si="48"/>
        <v>36187.686732220507</v>
      </c>
      <c r="P104" s="102">
        <f t="shared" si="53"/>
        <v>27160.941648051008</v>
      </c>
      <c r="Q104" s="102">
        <f t="shared" si="35"/>
        <v>7122.1299930000005</v>
      </c>
      <c r="R104" s="102">
        <f t="shared" si="36"/>
        <v>34283.071641051007</v>
      </c>
      <c r="S104" s="102">
        <f t="shared" si="37"/>
        <v>24143.05924271201</v>
      </c>
      <c r="T104" s="102">
        <f t="shared" si="38"/>
        <v>6330.7822160000005</v>
      </c>
      <c r="U104" s="102">
        <f t="shared" si="39"/>
        <v>30473.84145871201</v>
      </c>
      <c r="V104" s="102">
        <f t="shared" si="40"/>
        <v>21125.176837373005</v>
      </c>
      <c r="W104" s="102">
        <f t="shared" si="41"/>
        <v>5539.4344389999997</v>
      </c>
      <c r="X104" s="102">
        <f t="shared" si="42"/>
        <v>26664.611276373005</v>
      </c>
      <c r="Y104" s="102">
        <f t="shared" si="43"/>
        <v>18107.294432034007</v>
      </c>
      <c r="Z104" s="102">
        <f t="shared" si="44"/>
        <v>4748.0866619999997</v>
      </c>
      <c r="AA104" s="66">
        <f t="shared" si="45"/>
        <v>22855.381094034004</v>
      </c>
    </row>
    <row r="105" spans="1:27" ht="13.5" customHeight="1">
      <c r="A105" s="118">
        <v>26</v>
      </c>
      <c r="B105" s="216">
        <v>43405</v>
      </c>
      <c r="C105" s="174">
        <v>954</v>
      </c>
      <c r="D105" s="221">
        <f>'base(indices)'!G110</f>
        <v>1.13623008</v>
      </c>
      <c r="E105" s="60">
        <f t="shared" si="31"/>
        <v>1083.9634963200001</v>
      </c>
      <c r="F105" s="325">
        <v>0</v>
      </c>
      <c r="G105" s="60">
        <f t="shared" si="32"/>
        <v>0</v>
      </c>
      <c r="H105" s="57">
        <f t="shared" si="33"/>
        <v>1083.9634963200001</v>
      </c>
      <c r="I105" s="295">
        <f t="shared" si="46"/>
        <v>29088.57356351001</v>
      </c>
      <c r="J105" s="122">
        <f t="shared" si="52"/>
        <v>29088.57356351001</v>
      </c>
      <c r="K105" s="122">
        <f t="shared" si="34"/>
        <v>7913.4777700000004</v>
      </c>
      <c r="L105" s="183">
        <f t="shared" si="49"/>
        <v>37002.051333510011</v>
      </c>
      <c r="M105" s="122">
        <f t="shared" si="50"/>
        <v>27634.144885334506</v>
      </c>
      <c r="N105" s="122">
        <f t="shared" si="47"/>
        <v>7517.8038815</v>
      </c>
      <c r="O105" s="122">
        <f t="shared" si="48"/>
        <v>35151.94876683451</v>
      </c>
      <c r="P105" s="104">
        <f t="shared" si="53"/>
        <v>26179.71620715901</v>
      </c>
      <c r="Q105" s="122">
        <f t="shared" si="35"/>
        <v>7122.1299930000005</v>
      </c>
      <c r="R105" s="122">
        <f t="shared" si="36"/>
        <v>33301.846200159009</v>
      </c>
      <c r="S105" s="122">
        <f t="shared" si="37"/>
        <v>23270.85885080801</v>
      </c>
      <c r="T105" s="122">
        <f t="shared" si="38"/>
        <v>6330.7822160000005</v>
      </c>
      <c r="U105" s="122">
        <f t="shared" si="39"/>
        <v>29601.64106680801</v>
      </c>
      <c r="V105" s="122">
        <f t="shared" si="40"/>
        <v>20362.001494457007</v>
      </c>
      <c r="W105" s="122">
        <f t="shared" si="41"/>
        <v>5539.4344389999997</v>
      </c>
      <c r="X105" s="122">
        <f t="shared" si="42"/>
        <v>25901.435933457007</v>
      </c>
      <c r="Y105" s="122">
        <f t="shared" si="43"/>
        <v>17453.144138106007</v>
      </c>
      <c r="Z105" s="122">
        <f t="shared" si="44"/>
        <v>4748.0866619999997</v>
      </c>
      <c r="AA105" s="52">
        <f t="shared" si="45"/>
        <v>22201.230800106008</v>
      </c>
    </row>
    <row r="106" spans="1:27" ht="13.5" customHeight="1" thickBot="1">
      <c r="A106" s="229">
        <v>25</v>
      </c>
      <c r="B106" s="218">
        <v>43435</v>
      </c>
      <c r="C106" s="174">
        <v>954</v>
      </c>
      <c r="D106" s="341">
        <f>'base(indices)'!G111</f>
        <v>1.1340753400000001</v>
      </c>
      <c r="E106" s="247">
        <f t="shared" si="31"/>
        <v>1081.9078743600001</v>
      </c>
      <c r="F106" s="328">
        <v>0</v>
      </c>
      <c r="G106" s="247">
        <f t="shared" si="32"/>
        <v>0</v>
      </c>
      <c r="H106" s="174">
        <f t="shared" si="33"/>
        <v>1081.9078743600001</v>
      </c>
      <c r="I106" s="342">
        <f t="shared" si="46"/>
        <v>28004.610067190009</v>
      </c>
      <c r="J106" s="343">
        <f t="shared" si="52"/>
        <v>28004.610067190009</v>
      </c>
      <c r="K106" s="343">
        <f t="shared" si="34"/>
        <v>7913.4777700000004</v>
      </c>
      <c r="L106" s="344">
        <f t="shared" si="49"/>
        <v>35918.087837190011</v>
      </c>
      <c r="M106" s="343">
        <f t="shared" si="50"/>
        <v>26604.379563830509</v>
      </c>
      <c r="N106" s="343">
        <f t="shared" si="47"/>
        <v>7517.8038815</v>
      </c>
      <c r="O106" s="343">
        <f t="shared" si="48"/>
        <v>34122.183445330505</v>
      </c>
      <c r="P106" s="343">
        <f t="shared" si="53"/>
        <v>25204.149060471009</v>
      </c>
      <c r="Q106" s="343">
        <f t="shared" si="35"/>
        <v>7122.1299930000005</v>
      </c>
      <c r="R106" s="343">
        <f t="shared" si="36"/>
        <v>32326.279053471008</v>
      </c>
      <c r="S106" s="343">
        <f t="shared" si="37"/>
        <v>22403.688053752008</v>
      </c>
      <c r="T106" s="343">
        <f t="shared" si="38"/>
        <v>6330.7822160000005</v>
      </c>
      <c r="U106" s="343">
        <f t="shared" si="39"/>
        <v>28734.470269752008</v>
      </c>
      <c r="V106" s="343">
        <f t="shared" si="40"/>
        <v>19603.227047033004</v>
      </c>
      <c r="W106" s="343">
        <f t="shared" si="41"/>
        <v>5539.4344389999997</v>
      </c>
      <c r="X106" s="343">
        <f t="shared" si="42"/>
        <v>25142.661486033005</v>
      </c>
      <c r="Y106" s="343">
        <f t="shared" si="43"/>
        <v>16802.766040314003</v>
      </c>
      <c r="Z106" s="343">
        <f t="shared" si="44"/>
        <v>4748.0866619999997</v>
      </c>
      <c r="AA106" s="345">
        <f t="shared" si="45"/>
        <v>21550.852702314005</v>
      </c>
    </row>
    <row r="107" spans="1:27" ht="13.5" customHeight="1">
      <c r="A107" s="219">
        <v>24</v>
      </c>
      <c r="B107" s="340">
        <v>43466</v>
      </c>
      <c r="C107" s="164">
        <v>998</v>
      </c>
      <c r="D107" s="239">
        <f>'base(indices)'!G112</f>
        <v>1.1358927700000001</v>
      </c>
      <c r="E107" s="87">
        <f t="shared" si="31"/>
        <v>1133.62098446</v>
      </c>
      <c r="F107" s="324">
        <v>0</v>
      </c>
      <c r="G107" s="87">
        <f t="shared" si="32"/>
        <v>0</v>
      </c>
      <c r="H107" s="47">
        <f t="shared" si="33"/>
        <v>1133.62098446</v>
      </c>
      <c r="I107" s="293">
        <f t="shared" si="46"/>
        <v>26922.702192830009</v>
      </c>
      <c r="J107" s="123">
        <f>IF((I107)+K107&gt;I148,I148-K107,(I107))</f>
        <v>26922.702192830009</v>
      </c>
      <c r="K107" s="123">
        <f t="shared" ref="K107:K130" si="54">I$147</f>
        <v>7913.4777700000004</v>
      </c>
      <c r="L107" s="290">
        <f t="shared" si="49"/>
        <v>34836.179962830007</v>
      </c>
      <c r="M107" s="123">
        <f t="shared" si="50"/>
        <v>25576.567083188507</v>
      </c>
      <c r="N107" s="123">
        <f t="shared" si="47"/>
        <v>7517.8038815</v>
      </c>
      <c r="O107" s="123">
        <f t="shared" si="48"/>
        <v>33094.370964688511</v>
      </c>
      <c r="P107" s="100">
        <f t="shared" si="51"/>
        <v>24230.431973547009</v>
      </c>
      <c r="Q107" s="123">
        <f t="shared" si="35"/>
        <v>7122.1299930000005</v>
      </c>
      <c r="R107" s="123">
        <f t="shared" si="36"/>
        <v>31352.561966547008</v>
      </c>
      <c r="S107" s="123">
        <f t="shared" si="37"/>
        <v>21538.161754264009</v>
      </c>
      <c r="T107" s="123">
        <f t="shared" si="38"/>
        <v>6330.7822160000005</v>
      </c>
      <c r="U107" s="123">
        <f t="shared" si="39"/>
        <v>27868.943970264008</v>
      </c>
      <c r="V107" s="123">
        <f t="shared" si="40"/>
        <v>18845.891534981005</v>
      </c>
      <c r="W107" s="123">
        <f t="shared" si="41"/>
        <v>5539.4344389999997</v>
      </c>
      <c r="X107" s="123">
        <f t="shared" si="42"/>
        <v>24385.325973981006</v>
      </c>
      <c r="Y107" s="123">
        <f t="shared" si="43"/>
        <v>16153.621315698005</v>
      </c>
      <c r="Z107" s="123">
        <f t="shared" si="44"/>
        <v>4748.0866619999997</v>
      </c>
      <c r="AA107" s="55">
        <f t="shared" si="45"/>
        <v>20901.707977698003</v>
      </c>
    </row>
    <row r="108" spans="1:27" ht="13.5" customHeight="1">
      <c r="A108" s="118">
        <v>23</v>
      </c>
      <c r="B108" s="46">
        <v>43497</v>
      </c>
      <c r="C108" s="57">
        <v>998</v>
      </c>
      <c r="D108" s="221">
        <f>'base(indices)'!G113</f>
        <v>1.1324952800000001</v>
      </c>
      <c r="E108" s="60">
        <f t="shared" si="31"/>
        <v>1130.2302894400002</v>
      </c>
      <c r="F108" s="325">
        <v>0</v>
      </c>
      <c r="G108" s="60">
        <f t="shared" si="32"/>
        <v>0</v>
      </c>
      <c r="H108" s="57">
        <f t="shared" si="33"/>
        <v>1130.2302894400002</v>
      </c>
      <c r="I108" s="294">
        <f t="shared" si="46"/>
        <v>25789.081208370008</v>
      </c>
      <c r="J108" s="102">
        <f>IF((I108)+K108&gt;I148,I148-K108,(I108))</f>
        <v>25789.081208370008</v>
      </c>
      <c r="K108" s="102">
        <f t="shared" si="54"/>
        <v>7913.4777700000004</v>
      </c>
      <c r="L108" s="186">
        <f t="shared" si="49"/>
        <v>33702.558978370005</v>
      </c>
      <c r="M108" s="102">
        <f t="shared" si="50"/>
        <v>24499.627147951505</v>
      </c>
      <c r="N108" s="102">
        <f t="shared" si="47"/>
        <v>7517.8038815</v>
      </c>
      <c r="O108" s="102">
        <f t="shared" si="48"/>
        <v>32017.431029451505</v>
      </c>
      <c r="P108" s="102">
        <f t="shared" si="51"/>
        <v>23210.173087533007</v>
      </c>
      <c r="Q108" s="102">
        <f t="shared" si="35"/>
        <v>7122.1299930000005</v>
      </c>
      <c r="R108" s="102">
        <f t="shared" si="36"/>
        <v>30332.303080533005</v>
      </c>
      <c r="S108" s="102">
        <f t="shared" si="37"/>
        <v>20631.264966696006</v>
      </c>
      <c r="T108" s="102">
        <f t="shared" si="38"/>
        <v>6330.7822160000005</v>
      </c>
      <c r="U108" s="102">
        <f t="shared" si="39"/>
        <v>26962.047182696006</v>
      </c>
      <c r="V108" s="102">
        <f t="shared" si="40"/>
        <v>18052.356845859005</v>
      </c>
      <c r="W108" s="102">
        <f t="shared" si="41"/>
        <v>5539.4344389999997</v>
      </c>
      <c r="X108" s="102">
        <f t="shared" si="42"/>
        <v>23591.791284859006</v>
      </c>
      <c r="Y108" s="102">
        <f t="shared" si="43"/>
        <v>15473.448725022005</v>
      </c>
      <c r="Z108" s="102">
        <f t="shared" si="44"/>
        <v>4748.0866619999997</v>
      </c>
      <c r="AA108" s="66">
        <f t="shared" si="45"/>
        <v>20221.535387022006</v>
      </c>
    </row>
    <row r="109" spans="1:27" ht="13.5" customHeight="1">
      <c r="A109" s="118">
        <v>22</v>
      </c>
      <c r="B109" s="56">
        <v>43525</v>
      </c>
      <c r="C109" s="57">
        <v>998</v>
      </c>
      <c r="D109" s="221">
        <f>'base(indices)'!G114</f>
        <v>1.12865784</v>
      </c>
      <c r="E109" s="70">
        <f t="shared" si="31"/>
        <v>1126.4005243199999</v>
      </c>
      <c r="F109" s="325">
        <v>0</v>
      </c>
      <c r="G109" s="70">
        <f t="shared" si="32"/>
        <v>0</v>
      </c>
      <c r="H109" s="68">
        <f t="shared" si="33"/>
        <v>1126.4005243199999</v>
      </c>
      <c r="I109" s="295">
        <f t="shared" si="46"/>
        <v>24658.850918930006</v>
      </c>
      <c r="J109" s="122">
        <f>IF((I109)+K109&gt;I148,I148-K109,(I109))</f>
        <v>24658.850918930006</v>
      </c>
      <c r="K109" s="122">
        <f t="shared" si="54"/>
        <v>7913.4777700000004</v>
      </c>
      <c r="L109" s="183">
        <f t="shared" si="49"/>
        <v>32572.328688930007</v>
      </c>
      <c r="M109" s="122">
        <f t="shared" si="50"/>
        <v>23425.908372983504</v>
      </c>
      <c r="N109" s="122">
        <f t="shared" si="47"/>
        <v>7517.8038815</v>
      </c>
      <c r="O109" s="122">
        <f t="shared" si="48"/>
        <v>30943.712254483504</v>
      </c>
      <c r="P109" s="104">
        <f t="shared" si="51"/>
        <v>22192.965827037006</v>
      </c>
      <c r="Q109" s="122">
        <f t="shared" si="35"/>
        <v>7122.1299930000005</v>
      </c>
      <c r="R109" s="122">
        <f t="shared" si="36"/>
        <v>29315.095820037008</v>
      </c>
      <c r="S109" s="122">
        <f t="shared" si="37"/>
        <v>19727.080735144005</v>
      </c>
      <c r="T109" s="122">
        <f t="shared" si="38"/>
        <v>6330.7822160000005</v>
      </c>
      <c r="U109" s="122">
        <f t="shared" si="39"/>
        <v>26057.862951144005</v>
      </c>
      <c r="V109" s="122">
        <f t="shared" si="40"/>
        <v>17261.195643251001</v>
      </c>
      <c r="W109" s="122">
        <f t="shared" si="41"/>
        <v>5539.4344389999997</v>
      </c>
      <c r="X109" s="122">
        <f t="shared" si="42"/>
        <v>22800.630082251002</v>
      </c>
      <c r="Y109" s="122">
        <f t="shared" si="43"/>
        <v>14795.310551358003</v>
      </c>
      <c r="Z109" s="122">
        <f t="shared" si="44"/>
        <v>4748.0866619999997</v>
      </c>
      <c r="AA109" s="52">
        <f t="shared" si="45"/>
        <v>19543.397213358003</v>
      </c>
    </row>
    <row r="110" spans="1:27" ht="13.5" customHeight="1">
      <c r="A110" s="118">
        <v>21</v>
      </c>
      <c r="B110" s="46">
        <v>43556</v>
      </c>
      <c r="C110" s="57">
        <v>998</v>
      </c>
      <c r="D110" s="221">
        <f>'base(indices)'!G115</f>
        <v>1.1225958300000001</v>
      </c>
      <c r="E110" s="60">
        <f t="shared" si="31"/>
        <v>1120.3506383400002</v>
      </c>
      <c r="F110" s="325">
        <v>0</v>
      </c>
      <c r="G110" s="60">
        <f t="shared" si="32"/>
        <v>0</v>
      </c>
      <c r="H110" s="57">
        <f t="shared" si="33"/>
        <v>1120.3506383400002</v>
      </c>
      <c r="I110" s="294">
        <f t="shared" si="46"/>
        <v>23532.450394610005</v>
      </c>
      <c r="J110" s="102">
        <f>IF((I110)+K110&gt;I148,I148-K110,(I110))</f>
        <v>23532.450394610005</v>
      </c>
      <c r="K110" s="102">
        <f t="shared" si="54"/>
        <v>7913.4777700000004</v>
      </c>
      <c r="L110" s="186">
        <f t="shared" si="49"/>
        <v>31445.928164610006</v>
      </c>
      <c r="M110" s="102">
        <f t="shared" si="50"/>
        <v>22355.827874879502</v>
      </c>
      <c r="N110" s="102">
        <f t="shared" si="47"/>
        <v>7517.8038815</v>
      </c>
      <c r="O110" s="102">
        <f t="shared" si="48"/>
        <v>29873.631756379502</v>
      </c>
      <c r="P110" s="102">
        <f t="shared" si="51"/>
        <v>21179.205355149006</v>
      </c>
      <c r="Q110" s="102">
        <f t="shared" si="35"/>
        <v>7122.1299930000005</v>
      </c>
      <c r="R110" s="102">
        <f t="shared" si="36"/>
        <v>28301.335348149005</v>
      </c>
      <c r="S110" s="102">
        <f t="shared" si="37"/>
        <v>18825.960315688004</v>
      </c>
      <c r="T110" s="102">
        <f t="shared" si="38"/>
        <v>6330.7822160000005</v>
      </c>
      <c r="U110" s="102">
        <f t="shared" si="39"/>
        <v>25156.742531688004</v>
      </c>
      <c r="V110" s="102">
        <f t="shared" si="40"/>
        <v>16472.715276227002</v>
      </c>
      <c r="W110" s="102">
        <f t="shared" si="41"/>
        <v>5539.4344389999997</v>
      </c>
      <c r="X110" s="102">
        <f t="shared" si="42"/>
        <v>22012.149715227002</v>
      </c>
      <c r="Y110" s="102">
        <f t="shared" si="43"/>
        <v>14119.470236766003</v>
      </c>
      <c r="Z110" s="102">
        <f t="shared" si="44"/>
        <v>4748.0866619999997</v>
      </c>
      <c r="AA110" s="66">
        <f t="shared" si="45"/>
        <v>18867.556898766001</v>
      </c>
    </row>
    <row r="111" spans="1:27" ht="13.5" customHeight="1">
      <c r="A111" s="118">
        <v>20</v>
      </c>
      <c r="B111" s="56">
        <v>43586</v>
      </c>
      <c r="C111" s="57">
        <v>998</v>
      </c>
      <c r="D111" s="221">
        <f>'base(indices)'!G116</f>
        <v>1.11457092</v>
      </c>
      <c r="E111" s="70">
        <f t="shared" si="31"/>
        <v>1112.3417781600001</v>
      </c>
      <c r="F111" s="325">
        <v>0</v>
      </c>
      <c r="G111" s="70">
        <f t="shared" si="32"/>
        <v>0</v>
      </c>
      <c r="H111" s="68">
        <f t="shared" si="33"/>
        <v>1112.3417781600001</v>
      </c>
      <c r="I111" s="295">
        <f t="shared" si="46"/>
        <v>22412.099756270003</v>
      </c>
      <c r="J111" s="122">
        <f>IF((I111)+K111&gt;I148,I148-K111,(I111))</f>
        <v>22412.099756270003</v>
      </c>
      <c r="K111" s="122">
        <f t="shared" si="54"/>
        <v>7913.4777700000004</v>
      </c>
      <c r="L111" s="183">
        <f t="shared" si="49"/>
        <v>30325.577526270004</v>
      </c>
      <c r="M111" s="122">
        <f t="shared" si="50"/>
        <v>21291.494768456501</v>
      </c>
      <c r="N111" s="122">
        <f t="shared" si="47"/>
        <v>7517.8038815</v>
      </c>
      <c r="O111" s="122">
        <f t="shared" si="48"/>
        <v>28809.298649956501</v>
      </c>
      <c r="P111" s="104">
        <f t="shared" si="51"/>
        <v>20170.889780643003</v>
      </c>
      <c r="Q111" s="122">
        <f t="shared" si="35"/>
        <v>7122.1299930000005</v>
      </c>
      <c r="R111" s="122">
        <f t="shared" si="36"/>
        <v>27293.019773643005</v>
      </c>
      <c r="S111" s="122">
        <f t="shared" si="37"/>
        <v>17929.679805016003</v>
      </c>
      <c r="T111" s="122">
        <f t="shared" si="38"/>
        <v>6330.7822160000005</v>
      </c>
      <c r="U111" s="122">
        <f t="shared" si="39"/>
        <v>24260.462021016003</v>
      </c>
      <c r="V111" s="122">
        <f t="shared" si="40"/>
        <v>15688.469829389001</v>
      </c>
      <c r="W111" s="122">
        <f t="shared" si="41"/>
        <v>5539.4344389999997</v>
      </c>
      <c r="X111" s="122">
        <f t="shared" si="42"/>
        <v>21227.904268389</v>
      </c>
      <c r="Y111" s="122">
        <f t="shared" si="43"/>
        <v>13447.259853762002</v>
      </c>
      <c r="Z111" s="122">
        <f t="shared" si="44"/>
        <v>4748.0866619999997</v>
      </c>
      <c r="AA111" s="52">
        <f t="shared" si="45"/>
        <v>18195.346515762001</v>
      </c>
    </row>
    <row r="112" spans="1:27" ht="13.5" customHeight="1">
      <c r="A112" s="118">
        <v>19</v>
      </c>
      <c r="B112" s="46">
        <v>43617</v>
      </c>
      <c r="C112" s="57">
        <v>998</v>
      </c>
      <c r="D112" s="221">
        <f>'base(indices)'!G117</f>
        <v>1.11068352</v>
      </c>
      <c r="E112" s="60">
        <f t="shared" si="31"/>
        <v>1108.4621529600001</v>
      </c>
      <c r="F112" s="325">
        <v>0</v>
      </c>
      <c r="G112" s="60">
        <f t="shared" si="32"/>
        <v>0</v>
      </c>
      <c r="H112" s="57">
        <f t="shared" si="33"/>
        <v>1108.4621529600001</v>
      </c>
      <c r="I112" s="294">
        <f t="shared" si="46"/>
        <v>21299.757978110003</v>
      </c>
      <c r="J112" s="102">
        <f>IF((I112)+K112&gt;I148,I148-K112,(I112))</f>
        <v>21299.757978110003</v>
      </c>
      <c r="K112" s="102">
        <f t="shared" si="54"/>
        <v>7913.4777700000004</v>
      </c>
      <c r="L112" s="186">
        <f t="shared" si="49"/>
        <v>29213.235748110004</v>
      </c>
      <c r="M112" s="102">
        <f t="shared" si="50"/>
        <v>20234.770079204503</v>
      </c>
      <c r="N112" s="102">
        <f t="shared" si="47"/>
        <v>7517.8038815</v>
      </c>
      <c r="O112" s="102">
        <f t="shared" si="48"/>
        <v>27752.573960704503</v>
      </c>
      <c r="P112" s="102">
        <f t="shared" si="51"/>
        <v>19169.782180299004</v>
      </c>
      <c r="Q112" s="102">
        <f t="shared" si="35"/>
        <v>7122.1299930000005</v>
      </c>
      <c r="R112" s="102">
        <f t="shared" si="36"/>
        <v>26291.912173299002</v>
      </c>
      <c r="S112" s="102">
        <f t="shared" si="37"/>
        <v>17039.806382488005</v>
      </c>
      <c r="T112" s="102">
        <f t="shared" si="38"/>
        <v>6330.7822160000005</v>
      </c>
      <c r="U112" s="102">
        <f t="shared" si="39"/>
        <v>23370.588598488004</v>
      </c>
      <c r="V112" s="102">
        <f t="shared" si="40"/>
        <v>14909.830584677002</v>
      </c>
      <c r="W112" s="102">
        <f t="shared" si="41"/>
        <v>5539.4344389999997</v>
      </c>
      <c r="X112" s="102">
        <f t="shared" si="42"/>
        <v>20449.265023677002</v>
      </c>
      <c r="Y112" s="102">
        <f t="shared" si="43"/>
        <v>12779.854786866001</v>
      </c>
      <c r="Z112" s="102">
        <f t="shared" si="44"/>
        <v>4748.0866619999997</v>
      </c>
      <c r="AA112" s="66">
        <f t="shared" si="45"/>
        <v>17527.941448866</v>
      </c>
    </row>
    <row r="113" spans="1:27" ht="13.5" customHeight="1">
      <c r="A113" s="118">
        <v>18</v>
      </c>
      <c r="B113" s="56">
        <v>43647</v>
      </c>
      <c r="C113" s="57">
        <v>998</v>
      </c>
      <c r="D113" s="221">
        <f>'base(indices)'!G118</f>
        <v>1.11001751</v>
      </c>
      <c r="E113" s="70">
        <f t="shared" si="31"/>
        <v>1107.7974749800001</v>
      </c>
      <c r="F113" s="325">
        <v>0</v>
      </c>
      <c r="G113" s="70">
        <f t="shared" si="32"/>
        <v>0</v>
      </c>
      <c r="H113" s="68">
        <f t="shared" si="33"/>
        <v>1107.7974749800001</v>
      </c>
      <c r="I113" s="295">
        <f t="shared" si="46"/>
        <v>20191.295825150002</v>
      </c>
      <c r="J113" s="122">
        <f>IF((I113)+K113&gt;I148,I148-K113,(I113))</f>
        <v>20191.295825150002</v>
      </c>
      <c r="K113" s="122">
        <f t="shared" si="54"/>
        <v>7913.4777700000004</v>
      </c>
      <c r="L113" s="183">
        <f t="shared" si="49"/>
        <v>28104.773595150004</v>
      </c>
      <c r="M113" s="122">
        <f t="shared" si="50"/>
        <v>19181.731033892502</v>
      </c>
      <c r="N113" s="122">
        <f t="shared" si="47"/>
        <v>7517.8038815</v>
      </c>
      <c r="O113" s="122">
        <f t="shared" si="48"/>
        <v>26699.534915392502</v>
      </c>
      <c r="P113" s="104">
        <f t="shared" si="51"/>
        <v>18172.166242635001</v>
      </c>
      <c r="Q113" s="122">
        <f t="shared" si="35"/>
        <v>7122.1299930000005</v>
      </c>
      <c r="R113" s="122">
        <f t="shared" si="36"/>
        <v>25294.296235635004</v>
      </c>
      <c r="S113" s="122">
        <f t="shared" si="37"/>
        <v>16153.036660120002</v>
      </c>
      <c r="T113" s="122">
        <f t="shared" si="38"/>
        <v>6330.7822160000005</v>
      </c>
      <c r="U113" s="122">
        <f t="shared" si="39"/>
        <v>22483.818876120004</v>
      </c>
      <c r="V113" s="122">
        <f t="shared" si="40"/>
        <v>14133.907077605001</v>
      </c>
      <c r="W113" s="122">
        <f t="shared" si="41"/>
        <v>5539.4344389999997</v>
      </c>
      <c r="X113" s="122">
        <f t="shared" si="42"/>
        <v>19673.341516605</v>
      </c>
      <c r="Y113" s="122">
        <f t="shared" si="43"/>
        <v>12114.77749509</v>
      </c>
      <c r="Z113" s="122">
        <f t="shared" si="44"/>
        <v>4748.0866619999997</v>
      </c>
      <c r="AA113" s="52">
        <f t="shared" si="45"/>
        <v>16862.86415709</v>
      </c>
    </row>
    <row r="114" spans="1:27" ht="13.5" customHeight="1">
      <c r="A114" s="118">
        <v>17</v>
      </c>
      <c r="B114" s="46">
        <v>43678</v>
      </c>
      <c r="C114" s="57">
        <v>998</v>
      </c>
      <c r="D114" s="221">
        <f>'base(indices)'!G119</f>
        <v>1.10901939</v>
      </c>
      <c r="E114" s="60">
        <f t="shared" si="31"/>
        <v>1106.80135122</v>
      </c>
      <c r="F114" s="325">
        <v>0</v>
      </c>
      <c r="G114" s="60">
        <f t="shared" si="32"/>
        <v>0</v>
      </c>
      <c r="H114" s="57">
        <f t="shared" si="33"/>
        <v>1106.80135122</v>
      </c>
      <c r="I114" s="294">
        <f t="shared" si="46"/>
        <v>19083.498350170001</v>
      </c>
      <c r="J114" s="102">
        <f>IF((I114)+K114&gt;I148,I148-K114,(I114))</f>
        <v>19083.498350170001</v>
      </c>
      <c r="K114" s="102">
        <f t="shared" si="54"/>
        <v>7913.4777700000004</v>
      </c>
      <c r="L114" s="186">
        <f t="shared" si="49"/>
        <v>26996.976120170002</v>
      </c>
      <c r="M114" s="102">
        <f t="shared" si="50"/>
        <v>18129.323432661498</v>
      </c>
      <c r="N114" s="102">
        <f t="shared" si="47"/>
        <v>7517.8038815</v>
      </c>
      <c r="O114" s="102">
        <f t="shared" si="48"/>
        <v>25647.127314161498</v>
      </c>
      <c r="P114" s="102">
        <f t="shared" si="51"/>
        <v>17175.148515153</v>
      </c>
      <c r="Q114" s="102">
        <f t="shared" si="35"/>
        <v>7122.1299930000005</v>
      </c>
      <c r="R114" s="102">
        <f t="shared" si="36"/>
        <v>24297.278508153002</v>
      </c>
      <c r="S114" s="102">
        <f t="shared" si="37"/>
        <v>15266.798680136002</v>
      </c>
      <c r="T114" s="102">
        <f t="shared" si="38"/>
        <v>6330.7822160000005</v>
      </c>
      <c r="U114" s="102">
        <f t="shared" si="39"/>
        <v>21597.580896136002</v>
      </c>
      <c r="V114" s="102">
        <f t="shared" si="40"/>
        <v>13358.448845118999</v>
      </c>
      <c r="W114" s="102">
        <f t="shared" si="41"/>
        <v>5539.4344389999997</v>
      </c>
      <c r="X114" s="102">
        <f t="shared" si="42"/>
        <v>18897.883284118998</v>
      </c>
      <c r="Y114" s="102">
        <f t="shared" si="43"/>
        <v>11450.099010102</v>
      </c>
      <c r="Z114" s="102">
        <f t="shared" si="44"/>
        <v>4748.0866619999997</v>
      </c>
      <c r="AA114" s="66">
        <f t="shared" si="45"/>
        <v>16198.185672101999</v>
      </c>
    </row>
    <row r="115" spans="1:27" ht="13.5" customHeight="1">
      <c r="A115" s="118">
        <v>16</v>
      </c>
      <c r="B115" s="56">
        <v>43709</v>
      </c>
      <c r="C115" s="57">
        <v>998</v>
      </c>
      <c r="D115" s="221">
        <f>'base(indices)'!G120</f>
        <v>1.10813289</v>
      </c>
      <c r="E115" s="70">
        <f t="shared" si="31"/>
        <v>1105.9166242200001</v>
      </c>
      <c r="F115" s="325">
        <v>0</v>
      </c>
      <c r="G115" s="70">
        <f t="shared" si="32"/>
        <v>0</v>
      </c>
      <c r="H115" s="68">
        <f t="shared" si="33"/>
        <v>1105.9166242200001</v>
      </c>
      <c r="I115" s="295">
        <f t="shared" si="46"/>
        <v>17976.696998949999</v>
      </c>
      <c r="J115" s="122">
        <f>IF((I115)+K115&gt;I148,I148-K115,(I115))</f>
        <v>17976.696998949999</v>
      </c>
      <c r="K115" s="122">
        <f t="shared" si="54"/>
        <v>7913.4777700000004</v>
      </c>
      <c r="L115" s="183">
        <f t="shared" si="49"/>
        <v>25890.174768950001</v>
      </c>
      <c r="M115" s="122">
        <f t="shared" si="50"/>
        <v>17077.8621490025</v>
      </c>
      <c r="N115" s="122">
        <f t="shared" si="47"/>
        <v>7517.8038815</v>
      </c>
      <c r="O115" s="122">
        <f t="shared" si="48"/>
        <v>24595.6660305025</v>
      </c>
      <c r="P115" s="104">
        <f t="shared" si="51"/>
        <v>16179.027299055</v>
      </c>
      <c r="Q115" s="122">
        <f t="shared" si="35"/>
        <v>7122.1299930000005</v>
      </c>
      <c r="R115" s="122">
        <f t="shared" si="36"/>
        <v>23301.157292055002</v>
      </c>
      <c r="S115" s="122">
        <f t="shared" si="37"/>
        <v>14381.357599160001</v>
      </c>
      <c r="T115" s="122">
        <f t="shared" si="38"/>
        <v>6330.7822160000005</v>
      </c>
      <c r="U115" s="122">
        <f t="shared" si="39"/>
        <v>20712.139815160001</v>
      </c>
      <c r="V115" s="122">
        <f t="shared" si="40"/>
        <v>12583.687899264998</v>
      </c>
      <c r="W115" s="122">
        <f t="shared" si="41"/>
        <v>5539.4344389999997</v>
      </c>
      <c r="X115" s="122">
        <f t="shared" si="42"/>
        <v>18123.122338264999</v>
      </c>
      <c r="Y115" s="122">
        <f t="shared" si="43"/>
        <v>10786.018199369999</v>
      </c>
      <c r="Z115" s="122">
        <f t="shared" si="44"/>
        <v>4748.0866619999997</v>
      </c>
      <c r="AA115" s="52">
        <f t="shared" si="45"/>
        <v>15534.104861369999</v>
      </c>
    </row>
    <row r="116" spans="1:27" ht="13.5" customHeight="1">
      <c r="A116" s="118">
        <v>15</v>
      </c>
      <c r="B116" s="56">
        <v>43739</v>
      </c>
      <c r="C116" s="57">
        <v>998</v>
      </c>
      <c r="D116" s="221">
        <f>'base(indices)'!G121</f>
        <v>1.1071364699999999</v>
      </c>
      <c r="E116" s="60">
        <f t="shared" si="31"/>
        <v>1104.9221970599999</v>
      </c>
      <c r="F116" s="325">
        <v>0</v>
      </c>
      <c r="G116" s="60">
        <f t="shared" si="32"/>
        <v>0</v>
      </c>
      <c r="H116" s="57">
        <f t="shared" si="33"/>
        <v>1104.9221970599999</v>
      </c>
      <c r="I116" s="294">
        <f t="shared" si="46"/>
        <v>16870.780374729999</v>
      </c>
      <c r="J116" s="102">
        <f>IF((I116)+K116&gt;I148,I148-K116,(I116))</f>
        <v>16870.780374729999</v>
      </c>
      <c r="K116" s="102">
        <f t="shared" si="54"/>
        <v>7913.4777700000004</v>
      </c>
      <c r="L116" s="186">
        <f t="shared" si="49"/>
        <v>24784.25814473</v>
      </c>
      <c r="M116" s="102">
        <f t="shared" si="50"/>
        <v>16027.241355993498</v>
      </c>
      <c r="N116" s="102">
        <f t="shared" si="47"/>
        <v>7517.8038815</v>
      </c>
      <c r="O116" s="102">
        <f t="shared" si="48"/>
        <v>23545.045237493498</v>
      </c>
      <c r="P116" s="102">
        <f t="shared" si="51"/>
        <v>15183.702337256998</v>
      </c>
      <c r="Q116" s="102">
        <f t="shared" si="35"/>
        <v>7122.1299930000005</v>
      </c>
      <c r="R116" s="102">
        <f t="shared" si="36"/>
        <v>22305.832330256999</v>
      </c>
      <c r="S116" s="102">
        <f t="shared" si="37"/>
        <v>13496.624299784</v>
      </c>
      <c r="T116" s="102">
        <f t="shared" si="38"/>
        <v>6330.7822160000005</v>
      </c>
      <c r="U116" s="102">
        <f t="shared" si="39"/>
        <v>19827.406515784001</v>
      </c>
      <c r="V116" s="102">
        <f t="shared" si="40"/>
        <v>11809.546262310998</v>
      </c>
      <c r="W116" s="102">
        <f t="shared" si="41"/>
        <v>5539.4344389999997</v>
      </c>
      <c r="X116" s="102">
        <f t="shared" si="42"/>
        <v>17348.980701310997</v>
      </c>
      <c r="Y116" s="102">
        <f t="shared" si="43"/>
        <v>10122.468224838</v>
      </c>
      <c r="Z116" s="102">
        <f t="shared" si="44"/>
        <v>4748.0866619999997</v>
      </c>
      <c r="AA116" s="66">
        <f t="shared" si="45"/>
        <v>14870.554886837999</v>
      </c>
    </row>
    <row r="117" spans="1:27" ht="13.5" customHeight="1">
      <c r="A117" s="118">
        <v>14</v>
      </c>
      <c r="B117" s="46">
        <v>43770</v>
      </c>
      <c r="C117" s="57">
        <v>998</v>
      </c>
      <c r="D117" s="221">
        <f>'base(indices)'!G122</f>
        <v>1.10614094</v>
      </c>
      <c r="E117" s="70">
        <f t="shared" si="31"/>
        <v>1103.9286581199999</v>
      </c>
      <c r="F117" s="325">
        <v>0</v>
      </c>
      <c r="G117" s="70">
        <f t="shared" si="32"/>
        <v>0</v>
      </c>
      <c r="H117" s="68">
        <f t="shared" si="33"/>
        <v>1103.9286581199999</v>
      </c>
      <c r="I117" s="295">
        <f t="shared" si="46"/>
        <v>15765.858177669999</v>
      </c>
      <c r="J117" s="122">
        <f>IF((I117)+K117&gt;I148,I148-K117,(I117))</f>
        <v>15765.858177669999</v>
      </c>
      <c r="K117" s="122">
        <f t="shared" si="54"/>
        <v>7913.4777700000004</v>
      </c>
      <c r="L117" s="183">
        <f t="shared" si="49"/>
        <v>23679.335947669999</v>
      </c>
      <c r="M117" s="122">
        <f t="shared" si="50"/>
        <v>14977.565268786499</v>
      </c>
      <c r="N117" s="122">
        <f t="shared" si="47"/>
        <v>7517.8038815</v>
      </c>
      <c r="O117" s="122">
        <f t="shared" si="48"/>
        <v>22495.369150286497</v>
      </c>
      <c r="P117" s="104">
        <f t="shared" si="51"/>
        <v>14189.272359903</v>
      </c>
      <c r="Q117" s="122">
        <f t="shared" si="35"/>
        <v>7122.1299930000005</v>
      </c>
      <c r="R117" s="122">
        <f t="shared" si="36"/>
        <v>21311.402352903002</v>
      </c>
      <c r="S117" s="122">
        <f t="shared" si="37"/>
        <v>12612.686542136</v>
      </c>
      <c r="T117" s="122">
        <f t="shared" si="38"/>
        <v>6330.7822160000005</v>
      </c>
      <c r="U117" s="122">
        <f t="shared" si="39"/>
        <v>18943.468758136001</v>
      </c>
      <c r="V117" s="122">
        <f t="shared" si="40"/>
        <v>11036.100724368998</v>
      </c>
      <c r="W117" s="122">
        <f t="shared" si="41"/>
        <v>5539.4344389999997</v>
      </c>
      <c r="X117" s="122">
        <f t="shared" si="42"/>
        <v>16575.535163368997</v>
      </c>
      <c r="Y117" s="122">
        <f t="shared" si="43"/>
        <v>9459.5149066019985</v>
      </c>
      <c r="Z117" s="122">
        <f t="shared" si="44"/>
        <v>4748.0866619999997</v>
      </c>
      <c r="AA117" s="52">
        <f t="shared" si="45"/>
        <v>14207.601568601998</v>
      </c>
    </row>
    <row r="118" spans="1:27" ht="13.5" customHeight="1" thickBot="1">
      <c r="A118" s="229">
        <v>13</v>
      </c>
      <c r="B118" s="161">
        <v>43800</v>
      </c>
      <c r="C118" s="231">
        <v>998</v>
      </c>
      <c r="D118" s="232">
        <f>'base(indices)'!G123</f>
        <v>1.1045945100000001</v>
      </c>
      <c r="E118" s="233">
        <f t="shared" si="31"/>
        <v>1102.3853209800002</v>
      </c>
      <c r="F118" s="326">
        <v>0</v>
      </c>
      <c r="G118" s="233">
        <f t="shared" si="32"/>
        <v>0</v>
      </c>
      <c r="H118" s="231">
        <f t="shared" si="33"/>
        <v>1102.3853209800002</v>
      </c>
      <c r="I118" s="296">
        <f>I117-H117</f>
        <v>14661.92951955</v>
      </c>
      <c r="J118" s="95">
        <f>IF((I118)+K118&gt;I$148,I$148-K118,(I118))</f>
        <v>14661.92951955</v>
      </c>
      <c r="K118" s="95">
        <f t="shared" si="54"/>
        <v>7913.4777700000004</v>
      </c>
      <c r="L118" s="270">
        <f>J118+K118</f>
        <v>22575.407289549999</v>
      </c>
      <c r="M118" s="95">
        <f>J118*M$9</f>
        <v>13928.833043572498</v>
      </c>
      <c r="N118" s="95">
        <f>K118*M$9</f>
        <v>7517.8038815</v>
      </c>
      <c r="O118" s="95">
        <f>M118+N118</f>
        <v>21446.636925072497</v>
      </c>
      <c r="P118" s="95">
        <f>J118*$P$9</f>
        <v>13195.736567595</v>
      </c>
      <c r="Q118" s="95">
        <f>K118*P$9</f>
        <v>7122.1299930000005</v>
      </c>
      <c r="R118" s="95">
        <f>P118+Q118</f>
        <v>20317.866560595001</v>
      </c>
      <c r="S118" s="95">
        <f>J118*S$9</f>
        <v>11729.543615640001</v>
      </c>
      <c r="T118" s="95">
        <f>K118*S$9</f>
        <v>6330.7822160000005</v>
      </c>
      <c r="U118" s="95">
        <f>S118+T118</f>
        <v>18060.325831640002</v>
      </c>
      <c r="V118" s="95">
        <f>J118*V$9</f>
        <v>10263.350663685</v>
      </c>
      <c r="W118" s="95">
        <f>K118*V$9</f>
        <v>5539.4344389999997</v>
      </c>
      <c r="X118" s="95">
        <f>V118+W118</f>
        <v>15802.785102685</v>
      </c>
      <c r="Y118" s="95">
        <f t="shared" si="43"/>
        <v>8797.1577117300003</v>
      </c>
      <c r="Z118" s="95">
        <f t="shared" si="44"/>
        <v>4748.0866619999997</v>
      </c>
      <c r="AA118" s="237">
        <f t="shared" si="45"/>
        <v>13545.24437373</v>
      </c>
    </row>
    <row r="119" spans="1:27" ht="13.5" customHeight="1">
      <c r="A119" s="269">
        <v>12</v>
      </c>
      <c r="B119" s="246">
        <v>43831</v>
      </c>
      <c r="C119" s="347">
        <v>1039</v>
      </c>
      <c r="D119" s="259">
        <f>'base(indices)'!G124</f>
        <v>1.0931167799999999</v>
      </c>
      <c r="E119" s="203">
        <f t="shared" si="31"/>
        <v>1135.74833442</v>
      </c>
      <c r="F119" s="327">
        <v>0</v>
      </c>
      <c r="G119" s="203">
        <f t="shared" si="32"/>
        <v>0</v>
      </c>
      <c r="H119" s="204">
        <f t="shared" si="33"/>
        <v>1135.74833442</v>
      </c>
      <c r="I119" s="297">
        <f t="shared" ref="I119:I130" si="55">I118-H118</f>
        <v>13559.54419857</v>
      </c>
      <c r="J119" s="205">
        <f>IF((I119)+K119&gt;I$148,I148-K119,(I119))</f>
        <v>13559.54419857</v>
      </c>
      <c r="K119" s="205">
        <f t="shared" si="54"/>
        <v>7913.4777700000004</v>
      </c>
      <c r="L119" s="198">
        <f t="shared" ref="L119:L130" si="56">J119+K119</f>
        <v>21473.021968569999</v>
      </c>
      <c r="M119" s="205">
        <f t="shared" ref="M119:M130" si="57">J119*M$9</f>
        <v>12881.5669886415</v>
      </c>
      <c r="N119" s="205">
        <f t="shared" ref="N119:N130" si="58">K119*M$9</f>
        <v>7517.8038815</v>
      </c>
      <c r="O119" s="205">
        <f t="shared" ref="O119:O130" si="59">M119+N119</f>
        <v>20399.370870141502</v>
      </c>
      <c r="P119" s="197">
        <f t="shared" ref="P119:P130" si="60">J119*$P$9</f>
        <v>12203.589778713</v>
      </c>
      <c r="Q119" s="205">
        <f t="shared" ref="Q119:Q130" si="61">K119*P$9</f>
        <v>7122.1299930000005</v>
      </c>
      <c r="R119" s="205">
        <f t="shared" ref="R119:R130" si="62">P119+Q119</f>
        <v>19325.719771713</v>
      </c>
      <c r="S119" s="205">
        <f t="shared" ref="S119:S130" si="63">J119*S$9</f>
        <v>10847.635358856001</v>
      </c>
      <c r="T119" s="205">
        <f t="shared" ref="T119:T130" si="64">K119*S$9</f>
        <v>6330.7822160000005</v>
      </c>
      <c r="U119" s="205">
        <f t="shared" ref="U119:U130" si="65">S119+T119</f>
        <v>17178.417574856001</v>
      </c>
      <c r="V119" s="205">
        <f t="shared" ref="V119:V130" si="66">J119*V$9</f>
        <v>9491.6809389989994</v>
      </c>
      <c r="W119" s="205">
        <f t="shared" ref="W119:W130" si="67">K119*V$9</f>
        <v>5539.4344389999997</v>
      </c>
      <c r="X119" s="205">
        <f t="shared" ref="X119:X130" si="68">V119+W119</f>
        <v>15031.115377998998</v>
      </c>
      <c r="Y119" s="205">
        <f t="shared" si="43"/>
        <v>8135.7265191419992</v>
      </c>
      <c r="Z119" s="205">
        <f t="shared" si="44"/>
        <v>4748.0866619999997</v>
      </c>
      <c r="AA119" s="196">
        <f t="shared" si="45"/>
        <v>12883.813181141999</v>
      </c>
    </row>
    <row r="120" spans="1:27" ht="13.5" customHeight="1">
      <c r="A120" s="118">
        <v>11</v>
      </c>
      <c r="B120" s="216">
        <v>43862</v>
      </c>
      <c r="C120" s="174">
        <v>1045</v>
      </c>
      <c r="D120" s="221">
        <f>'base(indices)'!G125</f>
        <v>1.08541037</v>
      </c>
      <c r="E120" s="60">
        <f t="shared" si="31"/>
        <v>1134.25383665</v>
      </c>
      <c r="F120" s="325">
        <v>0</v>
      </c>
      <c r="G120" s="60">
        <f t="shared" si="32"/>
        <v>0</v>
      </c>
      <c r="H120" s="57">
        <f t="shared" si="33"/>
        <v>1134.25383665</v>
      </c>
      <c r="I120" s="294">
        <f t="shared" si="55"/>
        <v>12423.795864150001</v>
      </c>
      <c r="J120" s="102">
        <f>IF((I120)+K120&gt;I$148,I$148-K120,(I120))</f>
        <v>12423.795864150001</v>
      </c>
      <c r="K120" s="102">
        <f t="shared" si="54"/>
        <v>7913.4777700000004</v>
      </c>
      <c r="L120" s="186">
        <f t="shared" si="56"/>
        <v>20337.273634150002</v>
      </c>
      <c r="M120" s="102">
        <f t="shared" si="57"/>
        <v>11802.6060709425</v>
      </c>
      <c r="N120" s="102">
        <f t="shared" si="58"/>
        <v>7517.8038815</v>
      </c>
      <c r="O120" s="102">
        <f t="shared" si="59"/>
        <v>19320.4099524425</v>
      </c>
      <c r="P120" s="102">
        <f t="shared" si="60"/>
        <v>11181.416277735001</v>
      </c>
      <c r="Q120" s="102">
        <f t="shared" si="61"/>
        <v>7122.1299930000005</v>
      </c>
      <c r="R120" s="102">
        <f t="shared" si="62"/>
        <v>18303.546270735002</v>
      </c>
      <c r="S120" s="102">
        <f t="shared" si="63"/>
        <v>9939.0366913200014</v>
      </c>
      <c r="T120" s="102">
        <f t="shared" si="64"/>
        <v>6330.7822160000005</v>
      </c>
      <c r="U120" s="102">
        <f t="shared" si="65"/>
        <v>16269.818907320001</v>
      </c>
      <c r="V120" s="102">
        <f t="shared" si="66"/>
        <v>8696.6571049049999</v>
      </c>
      <c r="W120" s="102">
        <f t="shared" si="67"/>
        <v>5539.4344389999997</v>
      </c>
      <c r="X120" s="102">
        <f t="shared" si="68"/>
        <v>14236.091543905</v>
      </c>
      <c r="Y120" s="102">
        <f t="shared" si="43"/>
        <v>7454.2775184900001</v>
      </c>
      <c r="Z120" s="102">
        <f t="shared" si="44"/>
        <v>4748.0866619999997</v>
      </c>
      <c r="AA120" s="66">
        <f t="shared" si="45"/>
        <v>12202.36418049</v>
      </c>
    </row>
    <row r="121" spans="1:27" ht="13.5" customHeight="1">
      <c r="A121" s="118">
        <v>10</v>
      </c>
      <c r="B121" s="217">
        <v>43891</v>
      </c>
      <c r="C121" s="174">
        <v>1045</v>
      </c>
      <c r="D121" s="221">
        <f>'base(indices)'!G126</f>
        <v>1.0830277100000001</v>
      </c>
      <c r="E121" s="70">
        <f t="shared" si="31"/>
        <v>1131.7639569500002</v>
      </c>
      <c r="F121" s="325">
        <v>0</v>
      </c>
      <c r="G121" s="70">
        <f t="shared" si="32"/>
        <v>0</v>
      </c>
      <c r="H121" s="68">
        <f t="shared" si="33"/>
        <v>1131.7639569500002</v>
      </c>
      <c r="I121" s="295">
        <f t="shared" si="55"/>
        <v>11289.542027500001</v>
      </c>
      <c r="J121" s="122">
        <f>IF((I121)+K121&gt;I$148,N149-K121,(I121))</f>
        <v>11289.542027500001</v>
      </c>
      <c r="K121" s="122">
        <f t="shared" si="54"/>
        <v>7913.4777700000004</v>
      </c>
      <c r="L121" s="183">
        <f t="shared" si="56"/>
        <v>19203.019797500001</v>
      </c>
      <c r="M121" s="122">
        <f t="shared" si="57"/>
        <v>10725.064926125</v>
      </c>
      <c r="N121" s="122">
        <f t="shared" si="58"/>
        <v>7517.8038815</v>
      </c>
      <c r="O121" s="122">
        <f t="shared" si="59"/>
        <v>18242.868807625</v>
      </c>
      <c r="P121" s="104">
        <f t="shared" si="60"/>
        <v>10160.587824750002</v>
      </c>
      <c r="Q121" s="122">
        <f t="shared" si="61"/>
        <v>7122.1299930000005</v>
      </c>
      <c r="R121" s="122">
        <f t="shared" si="62"/>
        <v>17282.717817750003</v>
      </c>
      <c r="S121" s="122">
        <f t="shared" si="63"/>
        <v>9031.6336220000012</v>
      </c>
      <c r="T121" s="122">
        <f t="shared" si="64"/>
        <v>6330.7822160000005</v>
      </c>
      <c r="U121" s="122">
        <f t="shared" si="65"/>
        <v>15362.415838000001</v>
      </c>
      <c r="V121" s="122">
        <f t="shared" si="66"/>
        <v>7902.6794192500001</v>
      </c>
      <c r="W121" s="122">
        <f t="shared" si="67"/>
        <v>5539.4344389999997</v>
      </c>
      <c r="X121" s="122">
        <f t="shared" si="68"/>
        <v>13442.113858249999</v>
      </c>
      <c r="Y121" s="122">
        <f t="shared" si="43"/>
        <v>6773.7252165000009</v>
      </c>
      <c r="Z121" s="122">
        <f t="shared" si="44"/>
        <v>4748.0866619999997</v>
      </c>
      <c r="AA121" s="52">
        <f t="shared" si="45"/>
        <v>11521.811878500001</v>
      </c>
    </row>
    <row r="122" spans="1:27" ht="13.5" customHeight="1">
      <c r="A122" s="118">
        <v>9</v>
      </c>
      <c r="B122" s="216">
        <v>43922</v>
      </c>
      <c r="C122" s="174">
        <v>1045</v>
      </c>
      <c r="D122" s="221">
        <f>'base(indices)'!G127</f>
        <v>1.08281114</v>
      </c>
      <c r="E122" s="60">
        <f t="shared" si="31"/>
        <v>1131.5376412999999</v>
      </c>
      <c r="F122" s="325">
        <v>0</v>
      </c>
      <c r="G122" s="60">
        <f t="shared" si="32"/>
        <v>0</v>
      </c>
      <c r="H122" s="57">
        <f t="shared" si="33"/>
        <v>1131.5376412999999</v>
      </c>
      <c r="I122" s="294">
        <f t="shared" si="55"/>
        <v>10157.778070550001</v>
      </c>
      <c r="J122" s="102">
        <f>IF((I122)+K122&gt;I$148,I$148-K122,(I122))</f>
        <v>10157.778070550001</v>
      </c>
      <c r="K122" s="102">
        <f t="shared" si="54"/>
        <v>7913.4777700000004</v>
      </c>
      <c r="L122" s="186">
        <f t="shared" si="56"/>
        <v>18071.255840550002</v>
      </c>
      <c r="M122" s="102">
        <f t="shared" si="57"/>
        <v>9649.8891670225003</v>
      </c>
      <c r="N122" s="102">
        <f t="shared" si="58"/>
        <v>7517.8038815</v>
      </c>
      <c r="O122" s="102">
        <f t="shared" si="59"/>
        <v>17167.693048522502</v>
      </c>
      <c r="P122" s="102">
        <f t="shared" si="60"/>
        <v>9142.0002634950015</v>
      </c>
      <c r="Q122" s="102">
        <f t="shared" si="61"/>
        <v>7122.1299930000005</v>
      </c>
      <c r="R122" s="102">
        <f t="shared" si="62"/>
        <v>16264.130256495002</v>
      </c>
      <c r="S122" s="102">
        <f t="shared" si="63"/>
        <v>8126.2224564400012</v>
      </c>
      <c r="T122" s="102">
        <f t="shared" si="64"/>
        <v>6330.7822160000005</v>
      </c>
      <c r="U122" s="102">
        <f t="shared" si="65"/>
        <v>14457.004672440002</v>
      </c>
      <c r="V122" s="102">
        <f t="shared" si="66"/>
        <v>7110.444649385</v>
      </c>
      <c r="W122" s="102">
        <f t="shared" si="67"/>
        <v>5539.4344389999997</v>
      </c>
      <c r="X122" s="102">
        <f t="shared" si="68"/>
        <v>12649.879088385</v>
      </c>
      <c r="Y122" s="102">
        <f t="shared" si="43"/>
        <v>6094.6668423300007</v>
      </c>
      <c r="Z122" s="102">
        <f t="shared" si="44"/>
        <v>4748.0866619999997</v>
      </c>
      <c r="AA122" s="66">
        <f t="shared" si="45"/>
        <v>10842.753504330001</v>
      </c>
    </row>
    <row r="123" spans="1:27" ht="13.5" customHeight="1">
      <c r="A123" s="118">
        <v>8</v>
      </c>
      <c r="B123" s="217">
        <v>43952</v>
      </c>
      <c r="C123" s="174">
        <v>1045</v>
      </c>
      <c r="D123" s="221">
        <f>'base(indices)'!G128</f>
        <v>1.08291944</v>
      </c>
      <c r="E123" s="70">
        <f t="shared" si="31"/>
        <v>1131.6508148</v>
      </c>
      <c r="F123" s="325">
        <v>0</v>
      </c>
      <c r="G123" s="70">
        <f t="shared" si="32"/>
        <v>0</v>
      </c>
      <c r="H123" s="68">
        <f t="shared" si="33"/>
        <v>1131.6508148</v>
      </c>
      <c r="I123" s="295">
        <f t="shared" si="55"/>
        <v>9026.2404292500014</v>
      </c>
      <c r="J123" s="122">
        <f>IF((I123)+K123&gt;I$148,N151-K123,(I123))</f>
        <v>9026.2404292500014</v>
      </c>
      <c r="K123" s="122">
        <f t="shared" si="54"/>
        <v>7913.4777700000004</v>
      </c>
      <c r="L123" s="183">
        <f t="shared" si="56"/>
        <v>16939.718199250001</v>
      </c>
      <c r="M123" s="122">
        <f t="shared" si="57"/>
        <v>8574.9284077875018</v>
      </c>
      <c r="N123" s="122">
        <f t="shared" si="58"/>
        <v>7517.8038815</v>
      </c>
      <c r="O123" s="122">
        <f t="shared" si="59"/>
        <v>16092.732289287502</v>
      </c>
      <c r="P123" s="104">
        <f t="shared" si="60"/>
        <v>8123.6163863250013</v>
      </c>
      <c r="Q123" s="122">
        <f t="shared" si="61"/>
        <v>7122.1299930000005</v>
      </c>
      <c r="R123" s="122">
        <f t="shared" si="62"/>
        <v>15245.746379325003</v>
      </c>
      <c r="S123" s="122">
        <f t="shared" si="63"/>
        <v>7220.9923434000011</v>
      </c>
      <c r="T123" s="122">
        <f t="shared" si="64"/>
        <v>6330.7822160000005</v>
      </c>
      <c r="U123" s="122">
        <f t="shared" si="65"/>
        <v>13551.774559400001</v>
      </c>
      <c r="V123" s="122">
        <f t="shared" si="66"/>
        <v>6318.368300475001</v>
      </c>
      <c r="W123" s="122">
        <f t="shared" si="67"/>
        <v>5539.4344389999997</v>
      </c>
      <c r="X123" s="122">
        <f t="shared" si="68"/>
        <v>11857.802739475001</v>
      </c>
      <c r="Y123" s="122">
        <f t="shared" si="43"/>
        <v>5415.7442575500008</v>
      </c>
      <c r="Z123" s="122">
        <f t="shared" si="44"/>
        <v>4748.0866619999997</v>
      </c>
      <c r="AA123" s="52">
        <f t="shared" si="45"/>
        <v>10163.830919550001</v>
      </c>
    </row>
    <row r="124" spans="1:27" ht="13.5" customHeight="1">
      <c r="A124" s="118">
        <v>7</v>
      </c>
      <c r="B124" s="216">
        <v>43983</v>
      </c>
      <c r="C124" s="174">
        <v>1045</v>
      </c>
      <c r="D124" s="221">
        <f>'base(indices)'!G129</f>
        <v>1.08934658</v>
      </c>
      <c r="E124" s="60">
        <f t="shared" si="31"/>
        <v>1138.3671761000001</v>
      </c>
      <c r="F124" s="325">
        <v>0</v>
      </c>
      <c r="G124" s="60">
        <f t="shared" si="32"/>
        <v>0</v>
      </c>
      <c r="H124" s="57">
        <f t="shared" si="33"/>
        <v>1138.3671761000001</v>
      </c>
      <c r="I124" s="294">
        <f t="shared" si="55"/>
        <v>7894.5896144500011</v>
      </c>
      <c r="J124" s="102">
        <f>IF((I124)+K124&gt;I$148,I$148-K124,(I124))</f>
        <v>7894.5896144500011</v>
      </c>
      <c r="K124" s="102">
        <f t="shared" si="54"/>
        <v>7913.4777700000004</v>
      </c>
      <c r="L124" s="186">
        <f t="shared" si="56"/>
        <v>15808.067384450002</v>
      </c>
      <c r="M124" s="102">
        <f t="shared" si="57"/>
        <v>7499.8601337275004</v>
      </c>
      <c r="N124" s="102">
        <f t="shared" si="58"/>
        <v>7517.8038815</v>
      </c>
      <c r="O124" s="102">
        <f t="shared" si="59"/>
        <v>15017.664015227499</v>
      </c>
      <c r="P124" s="102">
        <f t="shared" si="60"/>
        <v>7105.1306530050015</v>
      </c>
      <c r="Q124" s="102">
        <f t="shared" si="61"/>
        <v>7122.1299930000005</v>
      </c>
      <c r="R124" s="102">
        <f t="shared" si="62"/>
        <v>14227.260646005001</v>
      </c>
      <c r="S124" s="102">
        <f t="shared" si="63"/>
        <v>6315.6716915600009</v>
      </c>
      <c r="T124" s="102">
        <f t="shared" si="64"/>
        <v>6330.7822160000005</v>
      </c>
      <c r="U124" s="102">
        <f t="shared" si="65"/>
        <v>12646.453907560001</v>
      </c>
      <c r="V124" s="102">
        <f t="shared" si="66"/>
        <v>5526.2127301150003</v>
      </c>
      <c r="W124" s="102">
        <f t="shared" si="67"/>
        <v>5539.4344389999997</v>
      </c>
      <c r="X124" s="102">
        <f t="shared" si="68"/>
        <v>11065.647169115</v>
      </c>
      <c r="Y124" s="102">
        <f t="shared" si="43"/>
        <v>4736.7537686700007</v>
      </c>
      <c r="Z124" s="102">
        <f t="shared" si="44"/>
        <v>4748.0866619999997</v>
      </c>
      <c r="AA124" s="66">
        <f t="shared" si="45"/>
        <v>9484.8404306699995</v>
      </c>
    </row>
    <row r="125" spans="1:27" ht="13.5" customHeight="1">
      <c r="A125" s="118">
        <v>6</v>
      </c>
      <c r="B125" s="217">
        <v>44013</v>
      </c>
      <c r="C125" s="174">
        <v>1045</v>
      </c>
      <c r="D125" s="221">
        <f>'base(indices)'!G130</f>
        <v>1.08912875</v>
      </c>
      <c r="E125" s="70">
        <f t="shared" si="31"/>
        <v>1138.13954375</v>
      </c>
      <c r="F125" s="325">
        <v>0</v>
      </c>
      <c r="G125" s="70">
        <f t="shared" si="32"/>
        <v>0</v>
      </c>
      <c r="H125" s="68">
        <f t="shared" si="33"/>
        <v>1138.13954375</v>
      </c>
      <c r="I125" s="295">
        <f t="shared" si="55"/>
        <v>6756.2224383500015</v>
      </c>
      <c r="J125" s="122">
        <f>IF((I125)+K125&gt;I$148,N153-K125,(I125))</f>
        <v>6756.2224383500015</v>
      </c>
      <c r="K125" s="122">
        <f t="shared" si="54"/>
        <v>7913.4777700000004</v>
      </c>
      <c r="L125" s="183">
        <f t="shared" si="56"/>
        <v>14669.700208350001</v>
      </c>
      <c r="M125" s="122">
        <f t="shared" si="57"/>
        <v>6418.4113164325008</v>
      </c>
      <c r="N125" s="122">
        <f t="shared" si="58"/>
        <v>7517.8038815</v>
      </c>
      <c r="O125" s="122">
        <f t="shared" si="59"/>
        <v>13936.215197932501</v>
      </c>
      <c r="P125" s="104">
        <f t="shared" si="60"/>
        <v>6080.6001945150019</v>
      </c>
      <c r="Q125" s="122">
        <f t="shared" si="61"/>
        <v>7122.1299930000005</v>
      </c>
      <c r="R125" s="122">
        <f t="shared" si="62"/>
        <v>13202.730187515002</v>
      </c>
      <c r="S125" s="122">
        <f t="shared" si="63"/>
        <v>5404.9779506800014</v>
      </c>
      <c r="T125" s="122">
        <f t="shared" si="64"/>
        <v>6330.7822160000005</v>
      </c>
      <c r="U125" s="122">
        <f t="shared" si="65"/>
        <v>11735.760166680002</v>
      </c>
      <c r="V125" s="122">
        <f t="shared" si="66"/>
        <v>4729.3557068450009</v>
      </c>
      <c r="W125" s="122">
        <f t="shared" si="67"/>
        <v>5539.4344389999997</v>
      </c>
      <c r="X125" s="122">
        <f t="shared" si="68"/>
        <v>10268.790145845</v>
      </c>
      <c r="Y125" s="122">
        <f t="shared" si="43"/>
        <v>4053.7334630100008</v>
      </c>
      <c r="Z125" s="122">
        <f t="shared" si="44"/>
        <v>4748.0866619999997</v>
      </c>
      <c r="AA125" s="52">
        <f t="shared" si="45"/>
        <v>8801.820125010001</v>
      </c>
    </row>
    <row r="126" spans="1:27" ht="13.5" customHeight="1">
      <c r="A126" s="118">
        <v>5</v>
      </c>
      <c r="B126" s="216">
        <v>44044</v>
      </c>
      <c r="C126" s="174">
        <v>1045</v>
      </c>
      <c r="D126" s="221">
        <f>'base(indices)'!G131</f>
        <v>1.0858711400000001</v>
      </c>
      <c r="E126" s="60">
        <f t="shared" si="31"/>
        <v>1134.7353413000001</v>
      </c>
      <c r="F126" s="325">
        <v>0</v>
      </c>
      <c r="G126" s="60">
        <f t="shared" si="32"/>
        <v>0</v>
      </c>
      <c r="H126" s="57">
        <f t="shared" si="33"/>
        <v>1134.7353413000001</v>
      </c>
      <c r="I126" s="294">
        <f t="shared" si="55"/>
        <v>5618.082894600002</v>
      </c>
      <c r="J126" s="102">
        <f>IF((I126)+K126&gt;I$148,I$148-K126,(I126))</f>
        <v>5618.082894600002</v>
      </c>
      <c r="K126" s="102">
        <f t="shared" si="54"/>
        <v>7913.4777700000004</v>
      </c>
      <c r="L126" s="186">
        <f t="shared" si="56"/>
        <v>13531.560664600001</v>
      </c>
      <c r="M126" s="102">
        <f t="shared" si="57"/>
        <v>5337.1787498700014</v>
      </c>
      <c r="N126" s="102">
        <f t="shared" si="58"/>
        <v>7517.8038815</v>
      </c>
      <c r="O126" s="102">
        <f t="shared" si="59"/>
        <v>12854.982631370001</v>
      </c>
      <c r="P126" s="102">
        <f t="shared" si="60"/>
        <v>5056.2746051400018</v>
      </c>
      <c r="Q126" s="102">
        <f t="shared" si="61"/>
        <v>7122.1299930000005</v>
      </c>
      <c r="R126" s="102">
        <f t="shared" si="62"/>
        <v>12178.404598140001</v>
      </c>
      <c r="S126" s="102">
        <f t="shared" si="63"/>
        <v>4494.4663156800016</v>
      </c>
      <c r="T126" s="102">
        <f t="shared" si="64"/>
        <v>6330.7822160000005</v>
      </c>
      <c r="U126" s="102">
        <f t="shared" si="65"/>
        <v>10825.248531680001</v>
      </c>
      <c r="V126" s="102">
        <f t="shared" si="66"/>
        <v>3932.6580262200009</v>
      </c>
      <c r="W126" s="102">
        <f t="shared" si="67"/>
        <v>5539.4344389999997</v>
      </c>
      <c r="X126" s="102">
        <f t="shared" si="68"/>
        <v>9472.092465220001</v>
      </c>
      <c r="Y126" s="102">
        <f t="shared" si="43"/>
        <v>3370.8497367600012</v>
      </c>
      <c r="Z126" s="102">
        <f t="shared" si="44"/>
        <v>4748.0866619999997</v>
      </c>
      <c r="AA126" s="66">
        <f t="shared" si="45"/>
        <v>8118.9363987600009</v>
      </c>
    </row>
    <row r="127" spans="1:27" ht="13.5" customHeight="1">
      <c r="A127" s="118">
        <v>4</v>
      </c>
      <c r="B127" s="217">
        <v>44075</v>
      </c>
      <c r="C127" s="174">
        <v>1045</v>
      </c>
      <c r="D127" s="221">
        <f>'base(indices)'!G132</f>
        <v>1.0833793700000001</v>
      </c>
      <c r="E127" s="70">
        <f t="shared" si="31"/>
        <v>1132.1314416500002</v>
      </c>
      <c r="F127" s="325">
        <v>0</v>
      </c>
      <c r="G127" s="70">
        <f t="shared" si="32"/>
        <v>0</v>
      </c>
      <c r="H127" s="68">
        <f t="shared" si="33"/>
        <v>1132.1314416500002</v>
      </c>
      <c r="I127" s="295">
        <f t="shared" si="55"/>
        <v>4483.3475533000019</v>
      </c>
      <c r="J127" s="122">
        <f>IF((I127)+K127&gt;I$148,N155-K127,(I127))</f>
        <v>4483.3475533000019</v>
      </c>
      <c r="K127" s="122">
        <f t="shared" si="54"/>
        <v>7913.4777700000004</v>
      </c>
      <c r="L127" s="183">
        <f t="shared" si="56"/>
        <v>12396.825323300003</v>
      </c>
      <c r="M127" s="122">
        <f t="shared" si="57"/>
        <v>4259.1801756350014</v>
      </c>
      <c r="N127" s="122">
        <f t="shared" si="58"/>
        <v>7517.8038815</v>
      </c>
      <c r="O127" s="122">
        <f t="shared" si="59"/>
        <v>11776.984057135001</v>
      </c>
      <c r="P127" s="104">
        <f t="shared" si="60"/>
        <v>4035.0127979700019</v>
      </c>
      <c r="Q127" s="122">
        <f t="shared" si="61"/>
        <v>7122.1299930000005</v>
      </c>
      <c r="R127" s="122">
        <f t="shared" si="62"/>
        <v>11157.142790970003</v>
      </c>
      <c r="S127" s="122">
        <f t="shared" si="63"/>
        <v>3586.6780426400019</v>
      </c>
      <c r="T127" s="122">
        <f t="shared" si="64"/>
        <v>6330.7822160000005</v>
      </c>
      <c r="U127" s="122">
        <f t="shared" si="65"/>
        <v>9917.4602586400033</v>
      </c>
      <c r="V127" s="122">
        <f t="shared" si="66"/>
        <v>3138.343287310001</v>
      </c>
      <c r="W127" s="122">
        <f t="shared" si="67"/>
        <v>5539.4344389999997</v>
      </c>
      <c r="X127" s="122">
        <f t="shared" si="68"/>
        <v>8677.7777263099997</v>
      </c>
      <c r="Y127" s="122">
        <f t="shared" si="43"/>
        <v>2690.008531980001</v>
      </c>
      <c r="Z127" s="122">
        <f t="shared" si="44"/>
        <v>4748.0866619999997</v>
      </c>
      <c r="AA127" s="52">
        <f t="shared" si="45"/>
        <v>7438.0951939800007</v>
      </c>
    </row>
    <row r="128" spans="1:27" ht="13.5" customHeight="1">
      <c r="A128" s="118">
        <v>3</v>
      </c>
      <c r="B128" s="216">
        <v>44105</v>
      </c>
      <c r="C128" s="174">
        <v>1045</v>
      </c>
      <c r="D128" s="221">
        <f>'base(indices)'!G133</f>
        <v>1.0785260000000001</v>
      </c>
      <c r="E128" s="60">
        <f t="shared" si="31"/>
        <v>1127.0596700000001</v>
      </c>
      <c r="F128" s="325">
        <v>0</v>
      </c>
      <c r="G128" s="60">
        <f t="shared" si="32"/>
        <v>0</v>
      </c>
      <c r="H128" s="57">
        <f t="shared" si="33"/>
        <v>1127.0596700000001</v>
      </c>
      <c r="I128" s="294">
        <f t="shared" si="55"/>
        <v>3351.2161116500019</v>
      </c>
      <c r="J128" s="102">
        <f>IF((I128)+K128&gt;I$148,I$148-K128,(I128))</f>
        <v>3351.2161116500019</v>
      </c>
      <c r="K128" s="102">
        <f t="shared" si="54"/>
        <v>7913.4777700000004</v>
      </c>
      <c r="L128" s="186">
        <f t="shared" si="56"/>
        <v>11264.693881650002</v>
      </c>
      <c r="M128" s="102">
        <f t="shared" si="57"/>
        <v>3183.6553060675019</v>
      </c>
      <c r="N128" s="102">
        <f t="shared" si="58"/>
        <v>7517.8038815</v>
      </c>
      <c r="O128" s="102">
        <f t="shared" si="59"/>
        <v>10701.459187567501</v>
      </c>
      <c r="P128" s="102">
        <f t="shared" si="60"/>
        <v>3016.0945004850018</v>
      </c>
      <c r="Q128" s="102">
        <f t="shared" si="61"/>
        <v>7122.1299930000005</v>
      </c>
      <c r="R128" s="102">
        <f t="shared" si="62"/>
        <v>10138.224493485002</v>
      </c>
      <c r="S128" s="102">
        <f t="shared" si="63"/>
        <v>2680.9728893200017</v>
      </c>
      <c r="T128" s="102">
        <f t="shared" si="64"/>
        <v>6330.7822160000005</v>
      </c>
      <c r="U128" s="102">
        <f t="shared" si="65"/>
        <v>9011.7551053200023</v>
      </c>
      <c r="V128" s="102">
        <f t="shared" si="66"/>
        <v>2345.8512781550012</v>
      </c>
      <c r="W128" s="102">
        <f t="shared" si="67"/>
        <v>5539.4344389999997</v>
      </c>
      <c r="X128" s="102">
        <f t="shared" si="68"/>
        <v>7885.2857171550004</v>
      </c>
      <c r="Y128" s="102">
        <f t="shared" si="43"/>
        <v>2010.7296669900011</v>
      </c>
      <c r="Z128" s="102">
        <f t="shared" si="44"/>
        <v>4748.0866619999997</v>
      </c>
      <c r="AA128" s="66">
        <f t="shared" si="45"/>
        <v>6758.8163289900003</v>
      </c>
    </row>
    <row r="129" spans="1:34" ht="13.5" customHeight="1">
      <c r="A129" s="118">
        <v>2</v>
      </c>
      <c r="B129" s="216">
        <v>44136</v>
      </c>
      <c r="C129" s="174">
        <v>1045</v>
      </c>
      <c r="D129" s="221">
        <f>'base(indices)'!G134</f>
        <v>1.0684822700000001</v>
      </c>
      <c r="E129" s="70">
        <f t="shared" si="31"/>
        <v>1116.5639721500002</v>
      </c>
      <c r="F129" s="325">
        <v>0</v>
      </c>
      <c r="G129" s="70">
        <f t="shared" si="32"/>
        <v>0</v>
      </c>
      <c r="H129" s="68">
        <f t="shared" si="33"/>
        <v>1116.5639721500002</v>
      </c>
      <c r="I129" s="295">
        <f t="shared" si="55"/>
        <v>2224.1564416500019</v>
      </c>
      <c r="J129" s="122">
        <f>IF((I129)+K129&gt;I$148,N157-K129,(I129))</f>
        <v>2224.1564416500019</v>
      </c>
      <c r="K129" s="122">
        <f t="shared" si="54"/>
        <v>7913.4777700000004</v>
      </c>
      <c r="L129" s="183">
        <f t="shared" si="56"/>
        <v>10137.634211650002</v>
      </c>
      <c r="M129" s="122">
        <f t="shared" si="57"/>
        <v>2112.9486195675017</v>
      </c>
      <c r="N129" s="122">
        <f t="shared" si="58"/>
        <v>7517.8038815</v>
      </c>
      <c r="O129" s="122">
        <f t="shared" si="59"/>
        <v>9630.7525010675017</v>
      </c>
      <c r="P129" s="104">
        <f t="shared" si="60"/>
        <v>2001.7407974850016</v>
      </c>
      <c r="Q129" s="122">
        <f t="shared" si="61"/>
        <v>7122.1299930000005</v>
      </c>
      <c r="R129" s="122">
        <f t="shared" si="62"/>
        <v>9123.8707904850016</v>
      </c>
      <c r="S129" s="122">
        <f t="shared" si="63"/>
        <v>1779.3251533200016</v>
      </c>
      <c r="T129" s="122">
        <f t="shared" si="64"/>
        <v>6330.7822160000005</v>
      </c>
      <c r="U129" s="122">
        <f t="shared" si="65"/>
        <v>8110.1073693200024</v>
      </c>
      <c r="V129" s="122">
        <f t="shared" si="66"/>
        <v>1556.9095091550012</v>
      </c>
      <c r="W129" s="122">
        <f t="shared" si="67"/>
        <v>5539.4344389999997</v>
      </c>
      <c r="X129" s="122">
        <f t="shared" si="68"/>
        <v>7096.3439481550013</v>
      </c>
      <c r="Y129" s="122">
        <f t="shared" si="43"/>
        <v>1334.4938649900012</v>
      </c>
      <c r="Z129" s="122">
        <f t="shared" si="44"/>
        <v>4748.0866619999997</v>
      </c>
      <c r="AA129" s="52">
        <f t="shared" si="45"/>
        <v>6082.5805269900011</v>
      </c>
    </row>
    <row r="130" spans="1:34" ht="12.75" customHeight="1" thickBot="1">
      <c r="A130" s="229">
        <v>1</v>
      </c>
      <c r="B130" s="217">
        <v>44166</v>
      </c>
      <c r="C130" s="231">
        <v>1045</v>
      </c>
      <c r="D130" s="232">
        <f>'base(indices)'!G135</f>
        <v>1.0598970999999999</v>
      </c>
      <c r="E130" s="233">
        <f t="shared" si="31"/>
        <v>1107.5924694999999</v>
      </c>
      <c r="F130" s="326">
        <v>0</v>
      </c>
      <c r="G130" s="233">
        <f t="shared" si="32"/>
        <v>0</v>
      </c>
      <c r="H130" s="231">
        <f t="shared" si="33"/>
        <v>1107.5924694999999</v>
      </c>
      <c r="I130" s="296">
        <f t="shared" si="55"/>
        <v>1107.5924695000017</v>
      </c>
      <c r="J130" s="95">
        <f>IF((I130)+K130&gt;I$148,I$148-K130,(I130))</f>
        <v>1107.5924695000017</v>
      </c>
      <c r="K130" s="95">
        <f t="shared" si="54"/>
        <v>7913.4777700000004</v>
      </c>
      <c r="L130" s="270">
        <f t="shared" si="56"/>
        <v>9021.0702395000026</v>
      </c>
      <c r="M130" s="95">
        <f t="shared" si="57"/>
        <v>1052.2128460250015</v>
      </c>
      <c r="N130" s="95">
        <f t="shared" si="58"/>
        <v>7517.8038815</v>
      </c>
      <c r="O130" s="95">
        <f t="shared" si="59"/>
        <v>8570.0167275250024</v>
      </c>
      <c r="P130" s="95">
        <f t="shared" si="60"/>
        <v>996.83322255000155</v>
      </c>
      <c r="Q130" s="95">
        <f t="shared" si="61"/>
        <v>7122.1299930000005</v>
      </c>
      <c r="R130" s="95">
        <f t="shared" si="62"/>
        <v>8118.9632155500021</v>
      </c>
      <c r="S130" s="95">
        <f t="shared" si="63"/>
        <v>886.0739756000014</v>
      </c>
      <c r="T130" s="95">
        <f t="shared" si="64"/>
        <v>6330.7822160000005</v>
      </c>
      <c r="U130" s="95">
        <f t="shared" si="65"/>
        <v>7216.8561916000017</v>
      </c>
      <c r="V130" s="95">
        <f t="shared" si="66"/>
        <v>775.31472865000114</v>
      </c>
      <c r="W130" s="95">
        <f t="shared" si="67"/>
        <v>5539.4344389999997</v>
      </c>
      <c r="X130" s="95">
        <f t="shared" si="68"/>
        <v>6314.7491676500013</v>
      </c>
      <c r="Y130" s="95">
        <f t="shared" si="43"/>
        <v>664.555481700001</v>
      </c>
      <c r="Z130" s="95">
        <f t="shared" si="44"/>
        <v>4748.0866619999997</v>
      </c>
      <c r="AA130" s="237">
        <f t="shared" si="45"/>
        <v>5412.6421437000008</v>
      </c>
    </row>
    <row r="131" spans="1:34" ht="15" customHeight="1" thickBot="1">
      <c r="A131" s="248"/>
      <c r="B131" s="249" t="s">
        <v>170</v>
      </c>
      <c r="C131" s="249"/>
      <c r="D131" s="250"/>
      <c r="E131" s="251"/>
      <c r="F131" s="451">
        <f>'BENEFÍCIOS-SEM JRS E SEM CORREÇ'!F131:G131</f>
        <v>44409</v>
      </c>
      <c r="G131" s="451"/>
      <c r="H131" s="395">
        <f>SUM(H11:H130)</f>
        <v>122845.79141882998</v>
      </c>
      <c r="I131" s="396"/>
      <c r="J131" s="98"/>
      <c r="K131" s="98"/>
      <c r="L131" s="26"/>
      <c r="M131" s="99"/>
      <c r="N131" s="26"/>
      <c r="O131" s="99"/>
      <c r="P131" s="26"/>
    </row>
    <row r="132" spans="1:34" ht="24.75" customHeight="1" thickBot="1">
      <c r="A132" s="244"/>
      <c r="B132" s="158"/>
      <c r="C132" s="39"/>
      <c r="D132" s="240"/>
      <c r="E132" s="40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34" ht="14.25" customHeight="1">
      <c r="A133" s="238">
        <v>1</v>
      </c>
      <c r="B133" s="160">
        <v>44197</v>
      </c>
      <c r="C133" s="47">
        <f>'BENEFÍCIOS-SEM JRS E SEM CORREÇ'!C134</f>
        <v>1100</v>
      </c>
      <c r="D133" s="242">
        <f>'base(indices)'!G136</f>
        <v>1.0487800300000001</v>
      </c>
      <c r="E133" s="87">
        <f t="shared" ref="E133:E139" si="69">C133*D133</f>
        <v>1153.6580330000002</v>
      </c>
      <c r="F133" s="320">
        <v>0</v>
      </c>
      <c r="G133" s="87">
        <f t="shared" ref="G133:G139" si="70">E133*F133</f>
        <v>0</v>
      </c>
      <c r="H133" s="89">
        <f t="shared" ref="H133:H139" si="71">E133+G133</f>
        <v>1153.6580330000002</v>
      </c>
      <c r="I133" s="108">
        <f>I147</f>
        <v>7913.4777700000004</v>
      </c>
      <c r="J133" s="128">
        <v>0</v>
      </c>
      <c r="K133" s="100">
        <f t="shared" ref="K133:K143" si="72">I133</f>
        <v>7913.4777700000004</v>
      </c>
      <c r="L133" s="126">
        <f t="shared" ref="L133:L143" si="73">J133+K133</f>
        <v>7913.4777700000004</v>
      </c>
      <c r="M133" s="54">
        <f>$J133*M$9</f>
        <v>0</v>
      </c>
      <c r="N133" s="123">
        <f>$K133*M$9</f>
        <v>7517.8038815</v>
      </c>
      <c r="O133" s="55">
        <f>M133+N133</f>
        <v>7517.8038815</v>
      </c>
      <c r="P133" s="54">
        <f>$J133*P$9</f>
        <v>0</v>
      </c>
      <c r="Q133" s="123">
        <f>$K133*P$9</f>
        <v>7122.1299930000005</v>
      </c>
      <c r="R133" s="55">
        <f>P133+Q133</f>
        <v>7122.1299930000005</v>
      </c>
      <c r="S133" s="54">
        <f>$J133*S$9</f>
        <v>0</v>
      </c>
      <c r="T133" s="123">
        <f>$K133*S$9</f>
        <v>6330.7822160000005</v>
      </c>
      <c r="U133" s="55">
        <f>S133+T133</f>
        <v>6330.7822160000005</v>
      </c>
      <c r="V133" s="54">
        <f>$J133*V$9</f>
        <v>0</v>
      </c>
      <c r="W133" s="123">
        <f>$K133*V$9</f>
        <v>5539.4344389999997</v>
      </c>
      <c r="X133" s="55">
        <f>V133+W133</f>
        <v>5539.4344389999997</v>
      </c>
      <c r="Y133" s="54">
        <f t="shared" ref="Y133:Y144" si="74">$J133*Y$9</f>
        <v>0</v>
      </c>
      <c r="Z133" s="54">
        <f t="shared" ref="Z133:Z144" si="75">$K133*Y$9</f>
        <v>4748.0866619999997</v>
      </c>
      <c r="AA133" s="55">
        <f t="shared" ref="AA133:AA144" si="76">Y133+Z133</f>
        <v>4748.0866619999997</v>
      </c>
      <c r="AB133" s="18"/>
      <c r="AC133" s="18"/>
      <c r="AD133" s="18"/>
      <c r="AE133" s="18"/>
      <c r="AF133" s="19"/>
      <c r="AG133" s="18"/>
      <c r="AH133" s="18"/>
    </row>
    <row r="134" spans="1:34" s="30" customFormat="1" ht="14.25" customHeight="1">
      <c r="A134" s="118">
        <v>2</v>
      </c>
      <c r="B134" s="56">
        <v>44228</v>
      </c>
      <c r="C134" s="68">
        <f>'BENEFÍCIOS-SEM JRS E SEM CORREÇ'!C135</f>
        <v>1100</v>
      </c>
      <c r="D134" s="222">
        <f>'base(indices)'!G137</f>
        <v>1.0406628600000001</v>
      </c>
      <c r="E134" s="60">
        <f t="shared" si="69"/>
        <v>1144.7291460000001</v>
      </c>
      <c r="F134" s="325">
        <v>0</v>
      </c>
      <c r="G134" s="60">
        <f t="shared" si="70"/>
        <v>0</v>
      </c>
      <c r="H134" s="61">
        <f t="shared" si="71"/>
        <v>1144.7291460000001</v>
      </c>
      <c r="I134" s="106">
        <f t="shared" ref="I134:I144" si="77">I133-H133</f>
        <v>6759.8197369999998</v>
      </c>
      <c r="J134" s="63">
        <v>0</v>
      </c>
      <c r="K134" s="102">
        <f t="shared" si="72"/>
        <v>6759.8197369999998</v>
      </c>
      <c r="L134" s="127">
        <f t="shared" si="73"/>
        <v>6759.8197369999998</v>
      </c>
      <c r="M134" s="65">
        <f t="shared" ref="M134:M144" si="78">$J134*M$9</f>
        <v>0</v>
      </c>
      <c r="N134" s="102">
        <f t="shared" ref="N134:N139" si="79">$K134*M$9</f>
        <v>6421.8287501499999</v>
      </c>
      <c r="O134" s="66">
        <f t="shared" ref="O134:O139" si="80">M134+N134</f>
        <v>6421.8287501499999</v>
      </c>
      <c r="P134" s="65">
        <f t="shared" ref="P134:P144" si="81">$J134*P$9</f>
        <v>0</v>
      </c>
      <c r="Q134" s="102">
        <f t="shared" ref="Q134:Q139" si="82">$K134*P$9</f>
        <v>6083.8377633</v>
      </c>
      <c r="R134" s="66">
        <f t="shared" ref="R134:R139" si="83">P134+Q134</f>
        <v>6083.8377633</v>
      </c>
      <c r="S134" s="65">
        <f t="shared" ref="S134:S144" si="84">$J134*S$9</f>
        <v>0</v>
      </c>
      <c r="T134" s="102">
        <f t="shared" ref="T134:T139" si="85">$K134*S$9</f>
        <v>5407.8557896000002</v>
      </c>
      <c r="U134" s="66">
        <f t="shared" ref="U134:U139" si="86">S134+T134</f>
        <v>5407.8557896000002</v>
      </c>
      <c r="V134" s="65">
        <f t="shared" ref="V134:V144" si="87">$J134*V$9</f>
        <v>0</v>
      </c>
      <c r="W134" s="102">
        <f t="shared" ref="W134:W139" si="88">$K134*V$9</f>
        <v>4731.8738158999995</v>
      </c>
      <c r="X134" s="66">
        <f t="shared" ref="X134:X139" si="89">V134+W134</f>
        <v>4731.8738158999995</v>
      </c>
      <c r="Y134" s="65">
        <f t="shared" si="74"/>
        <v>0</v>
      </c>
      <c r="Z134" s="65">
        <f t="shared" si="75"/>
        <v>4055.8918421999997</v>
      </c>
      <c r="AA134" s="66">
        <f t="shared" si="76"/>
        <v>4055.8918421999997</v>
      </c>
      <c r="AB134" s="36"/>
      <c r="AC134" s="36"/>
      <c r="AD134" s="36"/>
      <c r="AE134" s="36"/>
      <c r="AF134" s="37"/>
      <c r="AG134" s="36"/>
      <c r="AH134" s="36"/>
    </row>
    <row r="135" spans="1:34" ht="14.25" customHeight="1">
      <c r="A135" s="117">
        <v>3</v>
      </c>
      <c r="B135" s="46">
        <v>44256</v>
      </c>
      <c r="C135" s="68">
        <f>'BENEFÍCIOS-SEM JRS E SEM CORREÇ'!C136</f>
        <v>1100</v>
      </c>
      <c r="D135" s="222">
        <f>'base(indices)'!G138</f>
        <v>1.03569154</v>
      </c>
      <c r="E135" s="70">
        <f t="shared" si="69"/>
        <v>1139.2606940000001</v>
      </c>
      <c r="F135" s="325">
        <v>0</v>
      </c>
      <c r="G135" s="70">
        <f t="shared" si="70"/>
        <v>0</v>
      </c>
      <c r="H135" s="71">
        <f t="shared" si="71"/>
        <v>1139.2606940000001</v>
      </c>
      <c r="I135" s="107">
        <f t="shared" si="77"/>
        <v>5615.0905910000001</v>
      </c>
      <c r="J135" s="73">
        <v>0</v>
      </c>
      <c r="K135" s="104">
        <f t="shared" si="72"/>
        <v>5615.0905910000001</v>
      </c>
      <c r="L135" s="129">
        <f t="shared" si="73"/>
        <v>5615.0905910000001</v>
      </c>
      <c r="M135" s="51">
        <f t="shared" si="78"/>
        <v>0</v>
      </c>
      <c r="N135" s="122">
        <f t="shared" si="79"/>
        <v>5334.3360614499998</v>
      </c>
      <c r="O135" s="52">
        <f t="shared" si="80"/>
        <v>5334.3360614499998</v>
      </c>
      <c r="P135" s="51">
        <f t="shared" si="81"/>
        <v>0</v>
      </c>
      <c r="Q135" s="122">
        <f t="shared" si="82"/>
        <v>5053.5815319000003</v>
      </c>
      <c r="R135" s="52">
        <f t="shared" si="83"/>
        <v>5053.5815319000003</v>
      </c>
      <c r="S135" s="51">
        <f t="shared" si="84"/>
        <v>0</v>
      </c>
      <c r="T135" s="122">
        <f t="shared" si="85"/>
        <v>4492.0724728000005</v>
      </c>
      <c r="U135" s="52">
        <f t="shared" si="86"/>
        <v>4492.0724728000005</v>
      </c>
      <c r="V135" s="51">
        <f t="shared" si="87"/>
        <v>0</v>
      </c>
      <c r="W135" s="122">
        <f t="shared" si="88"/>
        <v>3930.5634136999997</v>
      </c>
      <c r="X135" s="52">
        <f t="shared" si="89"/>
        <v>3930.5634136999997</v>
      </c>
      <c r="Y135" s="138">
        <f t="shared" si="74"/>
        <v>0</v>
      </c>
      <c r="Z135" s="138">
        <f t="shared" si="75"/>
        <v>3369.0543545999999</v>
      </c>
      <c r="AA135" s="130">
        <f t="shared" si="76"/>
        <v>3369.0543545999999</v>
      </c>
      <c r="AB135" s="18"/>
      <c r="AC135" s="18"/>
      <c r="AD135" s="18"/>
      <c r="AE135" s="18"/>
      <c r="AF135" s="19"/>
      <c r="AG135" s="18"/>
      <c r="AH135" s="18"/>
    </row>
    <row r="136" spans="1:34" s="30" customFormat="1" ht="14.25" customHeight="1">
      <c r="A136" s="118">
        <v>4</v>
      </c>
      <c r="B136" s="56">
        <v>44287</v>
      </c>
      <c r="C136" s="68">
        <f>'BENEFÍCIOS-SEM JRS E SEM CORREÇ'!C137</f>
        <v>1100</v>
      </c>
      <c r="D136" s="222">
        <f>'base(indices)'!G139</f>
        <v>1.02614837</v>
      </c>
      <c r="E136" s="60">
        <f>C136*D136</f>
        <v>1128.763207</v>
      </c>
      <c r="F136" s="325">
        <v>0</v>
      </c>
      <c r="G136" s="60">
        <f>E136*F136</f>
        <v>0</v>
      </c>
      <c r="H136" s="61">
        <f>E136+G136</f>
        <v>1128.763207</v>
      </c>
      <c r="I136" s="106">
        <f t="shared" si="77"/>
        <v>4475.8298969999996</v>
      </c>
      <c r="J136" s="63">
        <v>0</v>
      </c>
      <c r="K136" s="102">
        <f>I136</f>
        <v>4475.8298969999996</v>
      </c>
      <c r="L136" s="127">
        <f>J136+K136</f>
        <v>4475.8298969999996</v>
      </c>
      <c r="M136" s="65">
        <f t="shared" si="78"/>
        <v>0</v>
      </c>
      <c r="N136" s="102">
        <f>$K136*M$9</f>
        <v>4252.0384021499995</v>
      </c>
      <c r="O136" s="66">
        <f>M136+N136</f>
        <v>4252.0384021499995</v>
      </c>
      <c r="P136" s="65">
        <f t="shared" si="81"/>
        <v>0</v>
      </c>
      <c r="Q136" s="102">
        <f>$K136*P$9</f>
        <v>4028.2469072999997</v>
      </c>
      <c r="R136" s="66">
        <f>P136+Q136</f>
        <v>4028.2469072999997</v>
      </c>
      <c r="S136" s="65">
        <f t="shared" si="84"/>
        <v>0</v>
      </c>
      <c r="T136" s="102">
        <f>$K136*S$9</f>
        <v>3580.6639175999999</v>
      </c>
      <c r="U136" s="66">
        <f>S136+T136</f>
        <v>3580.6639175999999</v>
      </c>
      <c r="V136" s="65">
        <f t="shared" si="87"/>
        <v>0</v>
      </c>
      <c r="W136" s="102">
        <f>$K136*V$9</f>
        <v>3133.0809278999996</v>
      </c>
      <c r="X136" s="66">
        <f>V136+W136</f>
        <v>3133.0809278999996</v>
      </c>
      <c r="Y136" s="65">
        <f t="shared" si="74"/>
        <v>0</v>
      </c>
      <c r="Z136" s="65">
        <f t="shared" si="75"/>
        <v>2685.4979381999997</v>
      </c>
      <c r="AA136" s="66">
        <f t="shared" si="76"/>
        <v>2685.4979381999997</v>
      </c>
      <c r="AB136" s="36"/>
      <c r="AC136" s="36"/>
      <c r="AD136" s="36"/>
      <c r="AE136" s="36"/>
      <c r="AF136" s="37"/>
      <c r="AG136" s="36"/>
      <c r="AH136" s="36"/>
    </row>
    <row r="137" spans="1:34" ht="14.25" customHeight="1">
      <c r="A137" s="118">
        <v>5</v>
      </c>
      <c r="B137" s="46">
        <v>44317</v>
      </c>
      <c r="C137" s="68">
        <f>'BENEFÍCIOS-SEM JRS E SEM CORREÇ'!C138</f>
        <v>1100</v>
      </c>
      <c r="D137" s="222">
        <f>'base(indices)'!G140</f>
        <v>1.0200282000000001</v>
      </c>
      <c r="E137" s="70">
        <f>C137*D137</f>
        <v>1122.0310200000001</v>
      </c>
      <c r="F137" s="325">
        <v>0</v>
      </c>
      <c r="G137" s="70">
        <f>E137*F137</f>
        <v>0</v>
      </c>
      <c r="H137" s="71">
        <f>E137+G137</f>
        <v>1122.0310200000001</v>
      </c>
      <c r="I137" s="107">
        <f t="shared" si="77"/>
        <v>3347.0666899999997</v>
      </c>
      <c r="J137" s="73">
        <v>0</v>
      </c>
      <c r="K137" s="104">
        <f>I137</f>
        <v>3347.0666899999997</v>
      </c>
      <c r="L137" s="129">
        <f>J137+K137</f>
        <v>3347.0666899999997</v>
      </c>
      <c r="M137" s="51">
        <f t="shared" si="78"/>
        <v>0</v>
      </c>
      <c r="N137" s="122">
        <f>$K137*M$9</f>
        <v>3179.7133554999996</v>
      </c>
      <c r="O137" s="52">
        <f>M137+N137</f>
        <v>3179.7133554999996</v>
      </c>
      <c r="P137" s="51">
        <f t="shared" si="81"/>
        <v>0</v>
      </c>
      <c r="Q137" s="122">
        <f>$K137*P$9</f>
        <v>3012.360021</v>
      </c>
      <c r="R137" s="52">
        <f>P137+Q137</f>
        <v>3012.360021</v>
      </c>
      <c r="S137" s="51">
        <f t="shared" si="84"/>
        <v>0</v>
      </c>
      <c r="T137" s="122">
        <f>$K137*S$9</f>
        <v>2677.6533519999998</v>
      </c>
      <c r="U137" s="52">
        <f>S137+T137</f>
        <v>2677.6533519999998</v>
      </c>
      <c r="V137" s="51">
        <f t="shared" si="87"/>
        <v>0</v>
      </c>
      <c r="W137" s="122">
        <f>$K137*V$9</f>
        <v>2342.9466829999997</v>
      </c>
      <c r="X137" s="52">
        <f>V137+W137</f>
        <v>2342.9466829999997</v>
      </c>
      <c r="Y137" s="138">
        <f t="shared" si="74"/>
        <v>0</v>
      </c>
      <c r="Z137" s="138">
        <f t="shared" si="75"/>
        <v>2008.2400139999997</v>
      </c>
      <c r="AA137" s="130">
        <f t="shared" si="76"/>
        <v>2008.2400139999997</v>
      </c>
      <c r="AB137" s="18"/>
      <c r="AC137" s="18"/>
      <c r="AD137" s="18"/>
      <c r="AE137" s="18"/>
      <c r="AF137" s="19"/>
      <c r="AG137" s="18"/>
      <c r="AH137" s="18"/>
    </row>
    <row r="138" spans="1:34" s="30" customFormat="1" ht="14.25" customHeight="1">
      <c r="A138" s="117">
        <v>6</v>
      </c>
      <c r="B138" s="56">
        <v>44348</v>
      </c>
      <c r="C138" s="68">
        <f>'BENEFÍCIOS-SEM JRS E SEM CORREÇ'!C139</f>
        <v>1100</v>
      </c>
      <c r="D138" s="222">
        <f>'base(indices)'!G141</f>
        <v>1.0155597300000001</v>
      </c>
      <c r="E138" s="60">
        <f t="shared" si="69"/>
        <v>1117.1157030000002</v>
      </c>
      <c r="F138" s="325">
        <v>0</v>
      </c>
      <c r="G138" s="60">
        <f t="shared" si="70"/>
        <v>0</v>
      </c>
      <c r="H138" s="61">
        <f t="shared" si="71"/>
        <v>1117.1157030000002</v>
      </c>
      <c r="I138" s="106">
        <f t="shared" si="77"/>
        <v>2225.0356699999993</v>
      </c>
      <c r="J138" s="63">
        <v>0</v>
      </c>
      <c r="K138" s="102">
        <f t="shared" si="72"/>
        <v>2225.0356699999993</v>
      </c>
      <c r="L138" s="127">
        <f t="shared" si="73"/>
        <v>2225.0356699999993</v>
      </c>
      <c r="M138" s="65">
        <f t="shared" si="78"/>
        <v>0</v>
      </c>
      <c r="N138" s="102">
        <f t="shared" si="79"/>
        <v>2113.7838864999994</v>
      </c>
      <c r="O138" s="66">
        <f t="shared" si="80"/>
        <v>2113.7838864999994</v>
      </c>
      <c r="P138" s="65">
        <f t="shared" si="81"/>
        <v>0</v>
      </c>
      <c r="Q138" s="102">
        <f t="shared" si="82"/>
        <v>2002.5321029999993</v>
      </c>
      <c r="R138" s="66">
        <f t="shared" si="83"/>
        <v>2002.5321029999993</v>
      </c>
      <c r="S138" s="65">
        <f t="shared" si="84"/>
        <v>0</v>
      </c>
      <c r="T138" s="102">
        <f t="shared" si="85"/>
        <v>1780.0285359999996</v>
      </c>
      <c r="U138" s="66">
        <f t="shared" si="86"/>
        <v>1780.0285359999996</v>
      </c>
      <c r="V138" s="65">
        <f t="shared" si="87"/>
        <v>0</v>
      </c>
      <c r="W138" s="102">
        <f t="shared" si="88"/>
        <v>1557.5249689999994</v>
      </c>
      <c r="X138" s="66">
        <f t="shared" si="89"/>
        <v>1557.5249689999994</v>
      </c>
      <c r="Y138" s="65">
        <f t="shared" si="74"/>
        <v>0</v>
      </c>
      <c r="Z138" s="65">
        <f t="shared" si="75"/>
        <v>1335.0214019999996</v>
      </c>
      <c r="AA138" s="66">
        <f t="shared" si="76"/>
        <v>1335.0214019999996</v>
      </c>
      <c r="AB138" s="36"/>
      <c r="AC138" s="36"/>
      <c r="AD138" s="36"/>
      <c r="AE138" s="36"/>
      <c r="AF138" s="37"/>
      <c r="AG138" s="36"/>
      <c r="AH138" s="36"/>
    </row>
    <row r="139" spans="1:34" ht="14.25" customHeight="1">
      <c r="A139" s="118">
        <v>7</v>
      </c>
      <c r="B139" s="46">
        <v>44378</v>
      </c>
      <c r="C139" s="68">
        <f>'BENEFÍCIOS-SEM JRS E SEM CORREÇ'!C140</f>
        <v>1100</v>
      </c>
      <c r="D139" s="222">
        <f>'base(indices)'!G142</f>
        <v>1.0071999700000001</v>
      </c>
      <c r="E139" s="70">
        <f t="shared" si="69"/>
        <v>1107.919967</v>
      </c>
      <c r="F139" s="325">
        <v>0</v>
      </c>
      <c r="G139" s="70">
        <f t="shared" si="70"/>
        <v>0</v>
      </c>
      <c r="H139" s="71">
        <f t="shared" si="71"/>
        <v>1107.919967</v>
      </c>
      <c r="I139" s="107">
        <f t="shared" si="77"/>
        <v>1107.9199669999991</v>
      </c>
      <c r="J139" s="73">
        <v>0</v>
      </c>
      <c r="K139" s="104">
        <f t="shared" si="72"/>
        <v>1107.9199669999991</v>
      </c>
      <c r="L139" s="129">
        <f t="shared" si="73"/>
        <v>1107.9199669999991</v>
      </c>
      <c r="M139" s="51">
        <f t="shared" si="78"/>
        <v>0</v>
      </c>
      <c r="N139" s="122">
        <f t="shared" si="79"/>
        <v>1052.5239686499992</v>
      </c>
      <c r="O139" s="52">
        <f t="shared" si="80"/>
        <v>1052.5239686499992</v>
      </c>
      <c r="P139" s="51">
        <f t="shared" si="81"/>
        <v>0</v>
      </c>
      <c r="Q139" s="122">
        <f t="shared" si="82"/>
        <v>997.12797029999922</v>
      </c>
      <c r="R139" s="52">
        <f t="shared" si="83"/>
        <v>997.12797029999922</v>
      </c>
      <c r="S139" s="51">
        <f t="shared" si="84"/>
        <v>0</v>
      </c>
      <c r="T139" s="122">
        <f t="shared" si="85"/>
        <v>886.33597359999931</v>
      </c>
      <c r="U139" s="52">
        <f t="shared" si="86"/>
        <v>886.33597359999931</v>
      </c>
      <c r="V139" s="51">
        <f t="shared" si="87"/>
        <v>0</v>
      </c>
      <c r="W139" s="122">
        <f t="shared" si="88"/>
        <v>775.54397689999939</v>
      </c>
      <c r="X139" s="52">
        <f t="shared" si="89"/>
        <v>775.54397689999939</v>
      </c>
      <c r="Y139" s="138">
        <f t="shared" si="74"/>
        <v>0</v>
      </c>
      <c r="Z139" s="138">
        <f t="shared" si="75"/>
        <v>664.75198019999948</v>
      </c>
      <c r="AA139" s="130">
        <f t="shared" si="76"/>
        <v>664.75198019999948</v>
      </c>
      <c r="AB139" s="18"/>
      <c r="AC139" s="18"/>
      <c r="AD139" s="18"/>
      <c r="AE139" s="18"/>
      <c r="AF139" s="19"/>
      <c r="AG139" s="18"/>
      <c r="AH139" s="18"/>
    </row>
    <row r="140" spans="1:34" s="30" customFormat="1" ht="14.25" customHeight="1">
      <c r="A140" s="118">
        <v>8</v>
      </c>
      <c r="B140" s="56">
        <v>44409</v>
      </c>
      <c r="C140" s="68">
        <f>'BENEFÍCIOS-SEM JRS E SEM CORREÇ'!C141</f>
        <v>0</v>
      </c>
      <c r="D140" s="222">
        <f>'base(indices)'!G143</f>
        <v>0</v>
      </c>
      <c r="E140" s="60">
        <f>C140*D140</f>
        <v>0</v>
      </c>
      <c r="F140" s="325">
        <v>0</v>
      </c>
      <c r="G140" s="60">
        <f>E140*F140</f>
        <v>0</v>
      </c>
      <c r="H140" s="61">
        <f>E140+G140</f>
        <v>0</v>
      </c>
      <c r="I140" s="106">
        <f t="shared" si="77"/>
        <v>0</v>
      </c>
      <c r="J140" s="63">
        <v>0</v>
      </c>
      <c r="K140" s="102">
        <f t="shared" si="72"/>
        <v>0</v>
      </c>
      <c r="L140" s="127">
        <f t="shared" si="73"/>
        <v>0</v>
      </c>
      <c r="M140" s="65">
        <f t="shared" si="78"/>
        <v>0</v>
      </c>
      <c r="N140" s="102">
        <f>$K140*M$9</f>
        <v>0</v>
      </c>
      <c r="O140" s="66">
        <f>M140+N140</f>
        <v>0</v>
      </c>
      <c r="P140" s="65">
        <f t="shared" si="81"/>
        <v>0</v>
      </c>
      <c r="Q140" s="102">
        <f>$K140*P$9</f>
        <v>0</v>
      </c>
      <c r="R140" s="66">
        <f>P140+Q140</f>
        <v>0</v>
      </c>
      <c r="S140" s="65">
        <f t="shared" si="84"/>
        <v>0</v>
      </c>
      <c r="T140" s="102">
        <f>$K140*S$9</f>
        <v>0</v>
      </c>
      <c r="U140" s="66">
        <f>S140+T140</f>
        <v>0</v>
      </c>
      <c r="V140" s="65">
        <f t="shared" si="87"/>
        <v>0</v>
      </c>
      <c r="W140" s="102">
        <f>$K140*V$9</f>
        <v>0</v>
      </c>
      <c r="X140" s="66">
        <f>V140+W140</f>
        <v>0</v>
      </c>
      <c r="Y140" s="65">
        <f t="shared" si="74"/>
        <v>0</v>
      </c>
      <c r="Z140" s="65">
        <f t="shared" si="75"/>
        <v>0</v>
      </c>
      <c r="AA140" s="66">
        <f t="shared" si="76"/>
        <v>0</v>
      </c>
      <c r="AB140" s="36"/>
      <c r="AC140" s="36"/>
      <c r="AD140" s="36"/>
      <c r="AE140" s="36"/>
      <c r="AF140" s="37"/>
      <c r="AG140" s="36"/>
      <c r="AH140" s="36"/>
    </row>
    <row r="141" spans="1:34" ht="14.25" customHeight="1">
      <c r="A141" s="117">
        <v>9</v>
      </c>
      <c r="B141" s="46">
        <v>44440</v>
      </c>
      <c r="C141" s="68">
        <f>'BENEFÍCIOS-SEM JRS E SEM CORREÇ'!C142</f>
        <v>0</v>
      </c>
      <c r="D141" s="222">
        <f>'base(indices)'!G144</f>
        <v>0</v>
      </c>
      <c r="E141" s="70">
        <f>C141*D141</f>
        <v>0</v>
      </c>
      <c r="F141" s="325">
        <v>0</v>
      </c>
      <c r="G141" s="70">
        <f>E141*F141</f>
        <v>0</v>
      </c>
      <c r="H141" s="71">
        <f>E141+G141</f>
        <v>0</v>
      </c>
      <c r="I141" s="107">
        <f t="shared" si="77"/>
        <v>0</v>
      </c>
      <c r="J141" s="73">
        <v>0</v>
      </c>
      <c r="K141" s="104">
        <f t="shared" si="72"/>
        <v>0</v>
      </c>
      <c r="L141" s="129">
        <f t="shared" si="73"/>
        <v>0</v>
      </c>
      <c r="M141" s="51">
        <f t="shared" si="78"/>
        <v>0</v>
      </c>
      <c r="N141" s="122">
        <f>$K141*M$9</f>
        <v>0</v>
      </c>
      <c r="O141" s="52">
        <f>M141+N141</f>
        <v>0</v>
      </c>
      <c r="P141" s="51">
        <f t="shared" si="81"/>
        <v>0</v>
      </c>
      <c r="Q141" s="122">
        <f>$K141*P$9</f>
        <v>0</v>
      </c>
      <c r="R141" s="52">
        <f>P141+Q141</f>
        <v>0</v>
      </c>
      <c r="S141" s="51">
        <f t="shared" si="84"/>
        <v>0</v>
      </c>
      <c r="T141" s="122">
        <f>$K141*S$9</f>
        <v>0</v>
      </c>
      <c r="U141" s="52">
        <f>S141+T141</f>
        <v>0</v>
      </c>
      <c r="V141" s="51">
        <f t="shared" si="87"/>
        <v>0</v>
      </c>
      <c r="W141" s="122">
        <f>$K141*V$9</f>
        <v>0</v>
      </c>
      <c r="X141" s="52">
        <f>V141+W141</f>
        <v>0</v>
      </c>
      <c r="Y141" s="138">
        <f t="shared" si="74"/>
        <v>0</v>
      </c>
      <c r="Z141" s="138">
        <f t="shared" si="75"/>
        <v>0</v>
      </c>
      <c r="AA141" s="130">
        <f t="shared" si="76"/>
        <v>0</v>
      </c>
      <c r="AB141" s="18"/>
      <c r="AC141" s="18"/>
      <c r="AD141" s="18"/>
      <c r="AE141" s="18"/>
      <c r="AF141" s="19"/>
      <c r="AG141" s="18"/>
      <c r="AH141" s="18"/>
    </row>
    <row r="142" spans="1:34" s="30" customFormat="1" ht="14.25" customHeight="1">
      <c r="A142" s="118">
        <v>10</v>
      </c>
      <c r="B142" s="56">
        <v>44470</v>
      </c>
      <c r="C142" s="68">
        <f>'BENEFÍCIOS-SEM JRS E SEM CORREÇ'!C143</f>
        <v>0</v>
      </c>
      <c r="D142" s="222">
        <f>'base(indices)'!G145</f>
        <v>0</v>
      </c>
      <c r="E142" s="60">
        <f>C142*D142</f>
        <v>0</v>
      </c>
      <c r="F142" s="325">
        <v>0</v>
      </c>
      <c r="G142" s="60">
        <f>E142*F142</f>
        <v>0</v>
      </c>
      <c r="H142" s="61">
        <f>E142+G142</f>
        <v>0</v>
      </c>
      <c r="I142" s="106">
        <f t="shared" si="77"/>
        <v>0</v>
      </c>
      <c r="J142" s="63">
        <v>0</v>
      </c>
      <c r="K142" s="102">
        <f t="shared" si="72"/>
        <v>0</v>
      </c>
      <c r="L142" s="127">
        <f t="shared" si="73"/>
        <v>0</v>
      </c>
      <c r="M142" s="65">
        <f t="shared" si="78"/>
        <v>0</v>
      </c>
      <c r="N142" s="102">
        <f>$K142*M$9</f>
        <v>0</v>
      </c>
      <c r="O142" s="66">
        <f>M142+N142</f>
        <v>0</v>
      </c>
      <c r="P142" s="65">
        <f t="shared" si="81"/>
        <v>0</v>
      </c>
      <c r="Q142" s="102">
        <f>$K142*P$9</f>
        <v>0</v>
      </c>
      <c r="R142" s="66">
        <f>P142+Q142</f>
        <v>0</v>
      </c>
      <c r="S142" s="65">
        <f t="shared" si="84"/>
        <v>0</v>
      </c>
      <c r="T142" s="102">
        <f>$K142*S$9</f>
        <v>0</v>
      </c>
      <c r="U142" s="66">
        <f>S142+T142</f>
        <v>0</v>
      </c>
      <c r="V142" s="65">
        <f t="shared" si="87"/>
        <v>0</v>
      </c>
      <c r="W142" s="102">
        <f>$K142*V$9</f>
        <v>0</v>
      </c>
      <c r="X142" s="66">
        <f>V142+W142</f>
        <v>0</v>
      </c>
      <c r="Y142" s="65">
        <f t="shared" si="74"/>
        <v>0</v>
      </c>
      <c r="Z142" s="65">
        <f t="shared" si="75"/>
        <v>0</v>
      </c>
      <c r="AA142" s="66">
        <f t="shared" si="76"/>
        <v>0</v>
      </c>
      <c r="AB142" s="36"/>
      <c r="AC142" s="36"/>
      <c r="AD142" s="36"/>
      <c r="AE142" s="36"/>
      <c r="AF142" s="37"/>
      <c r="AG142" s="36"/>
      <c r="AH142" s="36"/>
    </row>
    <row r="143" spans="1:34" ht="14.25" customHeight="1">
      <c r="A143" s="118">
        <v>11</v>
      </c>
      <c r="B143" s="46">
        <v>44501</v>
      </c>
      <c r="C143" s="68">
        <f>'BENEFÍCIOS-SEM JRS E SEM CORREÇ'!C144</f>
        <v>0</v>
      </c>
      <c r="D143" s="222">
        <f>'base(indices)'!G146</f>
        <v>0</v>
      </c>
      <c r="E143" s="70">
        <f>C143*D143</f>
        <v>0</v>
      </c>
      <c r="F143" s="325">
        <v>0</v>
      </c>
      <c r="G143" s="70">
        <f>E143*F143</f>
        <v>0</v>
      </c>
      <c r="H143" s="71">
        <f>E143+G143</f>
        <v>0</v>
      </c>
      <c r="I143" s="107">
        <f t="shared" si="77"/>
        <v>0</v>
      </c>
      <c r="J143" s="73">
        <v>0</v>
      </c>
      <c r="K143" s="104">
        <f t="shared" si="72"/>
        <v>0</v>
      </c>
      <c r="L143" s="129">
        <f t="shared" si="73"/>
        <v>0</v>
      </c>
      <c r="M143" s="51">
        <f t="shared" si="78"/>
        <v>0</v>
      </c>
      <c r="N143" s="122">
        <f>$K143*M$9</f>
        <v>0</v>
      </c>
      <c r="O143" s="52">
        <f>M143+N143</f>
        <v>0</v>
      </c>
      <c r="P143" s="51">
        <f t="shared" si="81"/>
        <v>0</v>
      </c>
      <c r="Q143" s="122">
        <f>$K143*P$9</f>
        <v>0</v>
      </c>
      <c r="R143" s="52">
        <f>P143+Q143</f>
        <v>0</v>
      </c>
      <c r="S143" s="51">
        <f t="shared" si="84"/>
        <v>0</v>
      </c>
      <c r="T143" s="122">
        <f>$K143*S$9</f>
        <v>0</v>
      </c>
      <c r="U143" s="52">
        <f>S143+T143</f>
        <v>0</v>
      </c>
      <c r="V143" s="51">
        <f t="shared" si="87"/>
        <v>0</v>
      </c>
      <c r="W143" s="122">
        <f>$K143*V$9</f>
        <v>0</v>
      </c>
      <c r="X143" s="52">
        <f>V143+W143</f>
        <v>0</v>
      </c>
      <c r="Y143" s="138">
        <f t="shared" si="74"/>
        <v>0</v>
      </c>
      <c r="Z143" s="138">
        <f t="shared" si="75"/>
        <v>0</v>
      </c>
      <c r="AA143" s="130">
        <f t="shared" si="76"/>
        <v>0</v>
      </c>
      <c r="AB143" s="18"/>
      <c r="AC143" s="18"/>
      <c r="AD143" s="18"/>
      <c r="AE143" s="18"/>
      <c r="AF143" s="19"/>
      <c r="AG143" s="18"/>
      <c r="AH143" s="18"/>
    </row>
    <row r="144" spans="1:34" ht="14.25" customHeight="1">
      <c r="A144" s="124">
        <v>12</v>
      </c>
      <c r="B144" s="56">
        <v>44531</v>
      </c>
      <c r="C144" s="68">
        <f>'BENEFÍCIOS-SEM JRS E SEM CORREÇ'!C145</f>
        <v>0</v>
      </c>
      <c r="D144" s="222">
        <f>'base(indices)'!G147</f>
        <v>0</v>
      </c>
      <c r="E144" s="70">
        <f>C144*D144</f>
        <v>0</v>
      </c>
      <c r="F144" s="325">
        <v>0</v>
      </c>
      <c r="G144" s="70">
        <f>E144*F144</f>
        <v>0</v>
      </c>
      <c r="H144" s="71">
        <f>E144+G144</f>
        <v>0</v>
      </c>
      <c r="I144" s="106">
        <f t="shared" si="77"/>
        <v>0</v>
      </c>
      <c r="J144" s="63">
        <v>0</v>
      </c>
      <c r="K144" s="102">
        <f>I144</f>
        <v>0</v>
      </c>
      <c r="L144" s="127">
        <f>J144+K144</f>
        <v>0</v>
      </c>
      <c r="M144" s="65">
        <f t="shared" si="78"/>
        <v>0</v>
      </c>
      <c r="N144" s="102">
        <f>$K144*M$9</f>
        <v>0</v>
      </c>
      <c r="O144" s="66">
        <f>M144+N144</f>
        <v>0</v>
      </c>
      <c r="P144" s="65">
        <f t="shared" si="81"/>
        <v>0</v>
      </c>
      <c r="Q144" s="102">
        <f>$K144*P$9</f>
        <v>0</v>
      </c>
      <c r="R144" s="66">
        <f>P144+Q144</f>
        <v>0</v>
      </c>
      <c r="S144" s="65">
        <f t="shared" si="84"/>
        <v>0</v>
      </c>
      <c r="T144" s="102">
        <f>$K144*S$9</f>
        <v>0</v>
      </c>
      <c r="U144" s="66">
        <f>S144+T144</f>
        <v>0</v>
      </c>
      <c r="V144" s="65">
        <f t="shared" si="87"/>
        <v>0</v>
      </c>
      <c r="W144" s="102">
        <f>$K144*V$9</f>
        <v>0</v>
      </c>
      <c r="X144" s="66">
        <f>V144+W144</f>
        <v>0</v>
      </c>
      <c r="Y144" s="65">
        <f t="shared" si="74"/>
        <v>0</v>
      </c>
      <c r="Z144" s="65">
        <f t="shared" si="75"/>
        <v>0</v>
      </c>
      <c r="AA144" s="66">
        <f t="shared" si="76"/>
        <v>0</v>
      </c>
      <c r="AB144" s="18"/>
      <c r="AC144" s="18"/>
      <c r="AD144" s="18"/>
      <c r="AE144" s="18"/>
      <c r="AF144" s="19"/>
      <c r="AG144" s="18"/>
      <c r="AH144" s="18"/>
    </row>
    <row r="145" spans="1:28" ht="5.2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94"/>
      <c r="K145" s="95"/>
      <c r="L145" s="121"/>
      <c r="M145" s="85"/>
      <c r="N145" s="83"/>
      <c r="O145" s="86"/>
      <c r="P145" s="85"/>
      <c r="Q145" s="83"/>
      <c r="R145" s="86"/>
      <c r="S145" s="85"/>
      <c r="T145" s="83"/>
      <c r="U145" s="86"/>
      <c r="V145" s="85"/>
      <c r="W145" s="83"/>
      <c r="X145" s="86"/>
      <c r="Y145" s="85"/>
      <c r="Z145" s="83"/>
      <c r="AA145" s="86"/>
      <c r="AB145" s="20"/>
    </row>
    <row r="146" spans="1:28" ht="7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14"/>
    </row>
    <row r="147" spans="1:28" ht="15" customHeight="1">
      <c r="B147" s="43" t="s">
        <v>40</v>
      </c>
      <c r="C147" s="43"/>
      <c r="F147" s="441">
        <f>F131</f>
        <v>44409</v>
      </c>
      <c r="G147" s="441"/>
      <c r="H147" s="441"/>
      <c r="I147" s="433">
        <f>SUM(H133:H146)</f>
        <v>7913.4777700000004</v>
      </c>
      <c r="J147" s="433"/>
      <c r="K147" s="32"/>
      <c r="L147" s="32"/>
      <c r="M147" s="32"/>
      <c r="P147" s="25"/>
    </row>
    <row r="148" spans="1:28">
      <c r="C148" s="32" t="s">
        <v>163</v>
      </c>
      <c r="D148" s="32"/>
      <c r="I148" s="213">
        <v>66000</v>
      </c>
    </row>
    <row r="150" spans="1:28">
      <c r="B150" s="28" t="s">
        <v>167</v>
      </c>
    </row>
    <row r="208" spans="12:15" ht="13.5">
      <c r="L208"/>
      <c r="M208" s="14"/>
      <c r="N208" s="8"/>
      <c r="O208" s="14"/>
    </row>
  </sheetData>
  <mergeCells count="22">
    <mergeCell ref="W7:X7"/>
    <mergeCell ref="A9:A10"/>
    <mergeCell ref="B9:B10"/>
    <mergeCell ref="C9:C10"/>
    <mergeCell ref="D9:D10"/>
    <mergeCell ref="E9:E10"/>
    <mergeCell ref="F9:F10"/>
    <mergeCell ref="G9:G10"/>
    <mergeCell ref="O7:P7"/>
    <mergeCell ref="I8:J8"/>
    <mergeCell ref="H9:H10"/>
    <mergeCell ref="I9:I10"/>
    <mergeCell ref="J9:L9"/>
    <mergeCell ref="M9:O9"/>
    <mergeCell ref="I147:J147"/>
    <mergeCell ref="F147:H147"/>
    <mergeCell ref="V9:X9"/>
    <mergeCell ref="Y9:AA9"/>
    <mergeCell ref="F131:G131"/>
    <mergeCell ref="H131:I131"/>
    <mergeCell ref="P9:R9"/>
    <mergeCell ref="S9:U9"/>
  </mergeCells>
  <conditionalFormatting sqref="E133">
    <cfRule type="cellIs" dxfId="2032" priority="531" stopIfTrue="1" operator="notEqual">
      <formula>""</formula>
    </cfRule>
  </conditionalFormatting>
  <conditionalFormatting sqref="E134 G134:H134">
    <cfRule type="cellIs" dxfId="2031" priority="527" stopIfTrue="1" operator="notEqual">
      <formula>""</formula>
    </cfRule>
  </conditionalFormatting>
  <conditionalFormatting sqref="E134">
    <cfRule type="cellIs" dxfId="2030" priority="525" stopIfTrue="1" operator="notEqual">
      <formula>""</formula>
    </cfRule>
  </conditionalFormatting>
  <conditionalFormatting sqref="E138 G138:H138">
    <cfRule type="cellIs" dxfId="2029" priority="517" stopIfTrue="1" operator="notEqual">
      <formula>""</formula>
    </cfRule>
  </conditionalFormatting>
  <conditionalFormatting sqref="E138">
    <cfRule type="cellIs" dxfId="2028" priority="515" stopIfTrue="1" operator="notEqual">
      <formula>""</formula>
    </cfRule>
  </conditionalFormatting>
  <conditionalFormatting sqref="F147">
    <cfRule type="cellIs" dxfId="2027" priority="509" stopIfTrue="1" operator="notEqual">
      <formula>""</formula>
    </cfRule>
  </conditionalFormatting>
  <conditionalFormatting sqref="J131:K132">
    <cfRule type="cellIs" dxfId="2026" priority="542" stopIfTrue="1" operator="notEqual">
      <formula>""</formula>
    </cfRule>
  </conditionalFormatting>
  <conditionalFormatting sqref="E133 G133:H133">
    <cfRule type="cellIs" dxfId="2025" priority="533" stopIfTrue="1" operator="notEqual">
      <formula>""</formula>
    </cfRule>
  </conditionalFormatting>
  <conditionalFormatting sqref="E145:H145">
    <cfRule type="cellIs" dxfId="2024" priority="537" stopIfTrue="1" operator="notEqual">
      <formula>""</formula>
    </cfRule>
  </conditionalFormatting>
  <conditionalFormatting sqref="H146">
    <cfRule type="cellIs" dxfId="2023" priority="538" stopIfTrue="1" operator="notEqual">
      <formula>""</formula>
    </cfRule>
  </conditionalFormatting>
  <conditionalFormatting sqref="E135 G135:H135">
    <cfRule type="cellIs" dxfId="2022" priority="521" stopIfTrue="1" operator="notEqual">
      <formula>""</formula>
    </cfRule>
  </conditionalFormatting>
  <conditionalFormatting sqref="E134 G134:H134">
    <cfRule type="cellIs" dxfId="2021" priority="526" stopIfTrue="1" operator="notEqual">
      <formula>""</formula>
    </cfRule>
  </conditionalFormatting>
  <conditionalFormatting sqref="E133 G133:H133">
    <cfRule type="cellIs" dxfId="2020" priority="532" stopIfTrue="1" operator="notEqual">
      <formula>""</formula>
    </cfRule>
  </conditionalFormatting>
  <conditionalFormatting sqref="F134:F135 F138:F144">
    <cfRule type="cellIs" dxfId="2019" priority="524" stopIfTrue="1" operator="notEqual">
      <formula>""</formula>
    </cfRule>
  </conditionalFormatting>
  <conditionalFormatting sqref="E135 G135:H135">
    <cfRule type="cellIs" dxfId="2018" priority="522" stopIfTrue="1" operator="notEqual">
      <formula>""</formula>
    </cfRule>
  </conditionalFormatting>
  <conditionalFormatting sqref="E135">
    <cfRule type="cellIs" dxfId="2017" priority="520" stopIfTrue="1" operator="notEqual">
      <formula>""</formula>
    </cfRule>
  </conditionalFormatting>
  <conditionalFormatting sqref="E138 G138:H138">
    <cfRule type="cellIs" dxfId="2016" priority="516" stopIfTrue="1" operator="notEqual">
      <formula>""</formula>
    </cfRule>
  </conditionalFormatting>
  <conditionalFormatting sqref="I146:X146">
    <cfRule type="cellIs" dxfId="2015" priority="541" stopIfTrue="1" operator="notEqual">
      <formula>""</formula>
    </cfRule>
  </conditionalFormatting>
  <conditionalFormatting sqref="F147">
    <cfRule type="cellIs" dxfId="2014" priority="508" stopIfTrue="1" operator="notEqual">
      <formula>""</formula>
    </cfRule>
  </conditionalFormatting>
  <conditionalFormatting sqref="E139 G139:H139">
    <cfRule type="cellIs" dxfId="2013" priority="512" stopIfTrue="1" operator="notEqual">
      <formula>""</formula>
    </cfRule>
  </conditionalFormatting>
  <conditionalFormatting sqref="E139 G139:H139">
    <cfRule type="cellIs" dxfId="2012" priority="511" stopIfTrue="1" operator="notEqual">
      <formula>""</formula>
    </cfRule>
  </conditionalFormatting>
  <conditionalFormatting sqref="F133">
    <cfRule type="cellIs" dxfId="2011" priority="530" stopIfTrue="1" operator="notEqual">
      <formula>""</formula>
    </cfRule>
  </conditionalFormatting>
  <conditionalFormatting sqref="F134:F135 F138:F144">
    <cfRule type="cellIs" dxfId="2010" priority="523" stopIfTrue="1" operator="notEqual">
      <formula>""</formula>
    </cfRule>
  </conditionalFormatting>
  <conditionalFormatting sqref="F131:F132">
    <cfRule type="cellIs" dxfId="2009" priority="539" stopIfTrue="1" operator="notEqual">
      <formula>""</formula>
    </cfRule>
  </conditionalFormatting>
  <conditionalFormatting sqref="E139">
    <cfRule type="cellIs" dxfId="2008" priority="510" stopIfTrue="1" operator="notEqual">
      <formula>""</formula>
    </cfRule>
  </conditionalFormatting>
  <conditionalFormatting sqref="F131:F132">
    <cfRule type="cellIs" dxfId="2007" priority="540" stopIfTrue="1" operator="notEqual">
      <formula>""</formula>
    </cfRule>
  </conditionalFormatting>
  <conditionalFormatting sqref="E140 G140:H140">
    <cfRule type="cellIs" dxfId="2006" priority="505" stopIfTrue="1" operator="notEqual">
      <formula>""</formula>
    </cfRule>
  </conditionalFormatting>
  <conditionalFormatting sqref="E140">
    <cfRule type="cellIs" dxfId="2005" priority="503" stopIfTrue="1" operator="notEqual">
      <formula>""</formula>
    </cfRule>
  </conditionalFormatting>
  <conditionalFormatting sqref="E140 G140:H140">
    <cfRule type="cellIs" dxfId="2004" priority="504" stopIfTrue="1" operator="notEqual">
      <formula>""</formula>
    </cfRule>
  </conditionalFormatting>
  <conditionalFormatting sqref="E141 G141:H141">
    <cfRule type="cellIs" dxfId="2003" priority="500" stopIfTrue="1" operator="notEqual">
      <formula>""</formula>
    </cfRule>
  </conditionalFormatting>
  <conditionalFormatting sqref="E141 G141:H141">
    <cfRule type="cellIs" dxfId="2002" priority="499" stopIfTrue="1" operator="notEqual">
      <formula>""</formula>
    </cfRule>
  </conditionalFormatting>
  <conditionalFormatting sqref="E87:E89 G87:H89">
    <cfRule type="cellIs" dxfId="2001" priority="466" stopIfTrue="1" operator="notEqual">
      <formula>""</formula>
    </cfRule>
  </conditionalFormatting>
  <conditionalFormatting sqref="E87:E89 G87:H89">
    <cfRule type="cellIs" dxfId="2000" priority="467" stopIfTrue="1" operator="notEqual">
      <formula>""</formula>
    </cfRule>
  </conditionalFormatting>
  <conditionalFormatting sqref="E141">
    <cfRule type="cellIs" dxfId="1999" priority="498" stopIfTrue="1" operator="notEqual">
      <formula>""</formula>
    </cfRule>
  </conditionalFormatting>
  <conditionalFormatting sqref="E137 G137:H137">
    <cfRule type="cellIs" dxfId="1998" priority="473" stopIfTrue="1" operator="notEqual">
      <formula>""</formula>
    </cfRule>
  </conditionalFormatting>
  <conditionalFormatting sqref="E137">
    <cfRule type="cellIs" dxfId="1997" priority="472" stopIfTrue="1" operator="notEqual">
      <formula>""</formula>
    </cfRule>
  </conditionalFormatting>
  <conditionalFormatting sqref="E142 G142:H142">
    <cfRule type="cellIs" dxfId="1996" priority="495" stopIfTrue="1" operator="notEqual">
      <formula>""</formula>
    </cfRule>
  </conditionalFormatting>
  <conditionalFormatting sqref="E142">
    <cfRule type="cellIs" dxfId="1995" priority="493" stopIfTrue="1" operator="notEqual">
      <formula>""</formula>
    </cfRule>
  </conditionalFormatting>
  <conditionalFormatting sqref="E142 G142:H142">
    <cfRule type="cellIs" dxfId="1994" priority="494" stopIfTrue="1" operator="notEqual">
      <formula>""</formula>
    </cfRule>
  </conditionalFormatting>
  <conditionalFormatting sqref="E143 G143:H143 H144">
    <cfRule type="cellIs" dxfId="1993" priority="490" stopIfTrue="1" operator="notEqual">
      <formula>""</formula>
    </cfRule>
  </conditionalFormatting>
  <conditionalFormatting sqref="E143 G143:H143 H144">
    <cfRule type="cellIs" dxfId="1992" priority="489" stopIfTrue="1" operator="notEqual">
      <formula>""</formula>
    </cfRule>
  </conditionalFormatting>
  <conditionalFormatting sqref="E143">
    <cfRule type="cellIs" dxfId="1991" priority="488" stopIfTrue="1" operator="notEqual">
      <formula>""</formula>
    </cfRule>
  </conditionalFormatting>
  <conditionalFormatting sqref="F136:F137">
    <cfRule type="cellIs" dxfId="1990" priority="476" stopIfTrue="1" operator="notEqual">
      <formula>""</formula>
    </cfRule>
  </conditionalFormatting>
  <conditionalFormatting sqref="F86">
    <cfRule type="cellIs" dxfId="1989" priority="468" stopIfTrue="1" operator="notEqual">
      <formula>""</formula>
    </cfRule>
  </conditionalFormatting>
  <conditionalFormatting sqref="E137 G137:H137">
    <cfRule type="cellIs" dxfId="1988" priority="474" stopIfTrue="1" operator="notEqual">
      <formula>""</formula>
    </cfRule>
  </conditionalFormatting>
  <conditionalFormatting sqref="E136 G136:H136">
    <cfRule type="cellIs" dxfId="1987" priority="479" stopIfTrue="1" operator="notEqual">
      <formula>""</formula>
    </cfRule>
  </conditionalFormatting>
  <conditionalFormatting sqref="F136:F137">
    <cfRule type="cellIs" dxfId="1986" priority="475" stopIfTrue="1" operator="notEqual">
      <formula>""</formula>
    </cfRule>
  </conditionalFormatting>
  <conditionalFormatting sqref="E11:E86 G11:H86 F11:F106">
    <cfRule type="cellIs" dxfId="1985" priority="471" stopIfTrue="1" operator="notEqual">
      <formula>""</formula>
    </cfRule>
  </conditionalFormatting>
  <conditionalFormatting sqref="F87:F89">
    <cfRule type="cellIs" dxfId="1984" priority="463" stopIfTrue="1" operator="notEqual">
      <formula>""</formula>
    </cfRule>
  </conditionalFormatting>
  <conditionalFormatting sqref="E90">
    <cfRule type="cellIs" dxfId="1983" priority="458" stopIfTrue="1" operator="notEqual">
      <formula>""</formula>
    </cfRule>
  </conditionalFormatting>
  <conditionalFormatting sqref="E91:E106">
    <cfRule type="cellIs" dxfId="1982" priority="451" stopIfTrue="1" operator="notEqual">
      <formula>""</formula>
    </cfRule>
  </conditionalFormatting>
  <conditionalFormatting sqref="F91:F106">
    <cfRule type="cellIs" dxfId="1981" priority="449" stopIfTrue="1" operator="notEqual">
      <formula>""</formula>
    </cfRule>
  </conditionalFormatting>
  <conditionalFormatting sqref="F90">
    <cfRule type="cellIs" dxfId="1980" priority="456" stopIfTrue="1" operator="notEqual">
      <formula>""</formula>
    </cfRule>
  </conditionalFormatting>
  <conditionalFormatting sqref="F90">
    <cfRule type="cellIs" dxfId="1979" priority="457" stopIfTrue="1" operator="notEqual">
      <formula>""</formula>
    </cfRule>
  </conditionalFormatting>
  <conditionalFormatting sqref="E91:E106 G91:H106">
    <cfRule type="cellIs" dxfId="1978" priority="452" stopIfTrue="1" operator="notEqual">
      <formula>""</formula>
    </cfRule>
  </conditionalFormatting>
  <conditionalFormatting sqref="F92">
    <cfRule type="cellIs" dxfId="1977" priority="450" stopIfTrue="1" operator="notEqual">
      <formula>""</formula>
    </cfRule>
  </conditionalFormatting>
  <conditionalFormatting sqref="F94:F106">
    <cfRule type="cellIs" dxfId="1976" priority="442" stopIfTrue="1" operator="notEqual">
      <formula>""</formula>
    </cfRule>
  </conditionalFormatting>
  <conditionalFormatting sqref="F94:F106">
    <cfRule type="cellIs" dxfId="1975" priority="441" stopIfTrue="1" operator="notEqual">
      <formula>""</formula>
    </cfRule>
  </conditionalFormatting>
  <conditionalFormatting sqref="E94:E106 G94:H106">
    <cfRule type="cellIs" dxfId="1974" priority="446" stopIfTrue="1" operator="notEqual">
      <formula>""</formula>
    </cfRule>
  </conditionalFormatting>
  <conditionalFormatting sqref="E94:E106 G94:H106">
    <cfRule type="cellIs" dxfId="1973" priority="445" stopIfTrue="1" operator="notEqual">
      <formula>""</formula>
    </cfRule>
  </conditionalFormatting>
  <conditionalFormatting sqref="E107:E108 G107:H108">
    <cfRule type="cellIs" dxfId="1972" priority="434" stopIfTrue="1" operator="notEqual">
      <formula>""</formula>
    </cfRule>
  </conditionalFormatting>
  <conditionalFormatting sqref="F107:F108">
    <cfRule type="cellIs" dxfId="1971" priority="432" stopIfTrue="1" operator="notEqual">
      <formula>""</formula>
    </cfRule>
  </conditionalFormatting>
  <conditionalFormatting sqref="E94:E106">
    <cfRule type="cellIs" dxfId="1970" priority="444" stopIfTrue="1" operator="notEqual">
      <formula>""</formula>
    </cfRule>
  </conditionalFormatting>
  <conditionalFormatting sqref="F107:F108">
    <cfRule type="cellIs" dxfId="1969" priority="438" stopIfTrue="1" operator="notEqual">
      <formula>""</formula>
    </cfRule>
  </conditionalFormatting>
  <conditionalFormatting sqref="E107:E108 G107:H108">
    <cfRule type="cellIs" dxfId="1968" priority="435" stopIfTrue="1" operator="notEqual">
      <formula>""</formula>
    </cfRule>
  </conditionalFormatting>
  <conditionalFormatting sqref="E107:E108">
    <cfRule type="cellIs" dxfId="1967" priority="433" stopIfTrue="1" operator="notEqual">
      <formula>""</formula>
    </cfRule>
  </conditionalFormatting>
  <conditionalFormatting sqref="E108">
    <cfRule type="cellIs" dxfId="1966" priority="427" stopIfTrue="1" operator="notEqual">
      <formula>""</formula>
    </cfRule>
  </conditionalFormatting>
  <conditionalFormatting sqref="F108">
    <cfRule type="cellIs" dxfId="1965" priority="426" stopIfTrue="1" operator="notEqual">
      <formula>""</formula>
    </cfRule>
  </conditionalFormatting>
  <conditionalFormatting sqref="E109:E110 G109:H110">
    <cfRule type="cellIs" dxfId="1964" priority="417" stopIfTrue="1" operator="notEqual">
      <formula>""</formula>
    </cfRule>
  </conditionalFormatting>
  <conditionalFormatting sqref="E110 G110:H110">
    <cfRule type="cellIs" dxfId="1963" priority="411" stopIfTrue="1" operator="notEqual">
      <formula>""</formula>
    </cfRule>
  </conditionalFormatting>
  <conditionalFormatting sqref="F108">
    <cfRule type="cellIs" dxfId="1962" priority="425" stopIfTrue="1" operator="notEqual">
      <formula>""</formula>
    </cfRule>
  </conditionalFormatting>
  <conditionalFormatting sqref="F109:F110">
    <cfRule type="cellIs" dxfId="1961" priority="421" stopIfTrue="1" operator="notEqual">
      <formula>""</formula>
    </cfRule>
  </conditionalFormatting>
  <conditionalFormatting sqref="E109:E110 G109:H110">
    <cfRule type="cellIs" dxfId="1960" priority="418" stopIfTrue="1" operator="notEqual">
      <formula>""</formula>
    </cfRule>
  </conditionalFormatting>
  <conditionalFormatting sqref="E110 G110:H110">
    <cfRule type="cellIs" dxfId="1959" priority="412" stopIfTrue="1" operator="notEqual">
      <formula>""</formula>
    </cfRule>
  </conditionalFormatting>
  <conditionalFormatting sqref="E110">
    <cfRule type="cellIs" dxfId="1958" priority="410" stopIfTrue="1" operator="notEqual">
      <formula>""</formula>
    </cfRule>
  </conditionalFormatting>
  <conditionalFormatting sqref="F110">
    <cfRule type="cellIs" dxfId="1957" priority="409" stopIfTrue="1" operator="notEqual">
      <formula>""</formula>
    </cfRule>
  </conditionalFormatting>
  <conditionalFormatting sqref="E111:E112 G111:H112">
    <cfRule type="cellIs" dxfId="1956" priority="401" stopIfTrue="1" operator="notEqual">
      <formula>""</formula>
    </cfRule>
  </conditionalFormatting>
  <conditionalFormatting sqref="F112">
    <cfRule type="cellIs" dxfId="1955" priority="392" stopIfTrue="1" operator="notEqual">
      <formula>""</formula>
    </cfRule>
  </conditionalFormatting>
  <conditionalFormatting sqref="F112">
    <cfRule type="cellIs" dxfId="1954" priority="390" stopIfTrue="1" operator="notEqual">
      <formula>""</formula>
    </cfRule>
  </conditionalFormatting>
  <conditionalFormatting sqref="E111:E112">
    <cfRule type="cellIs" dxfId="1953" priority="399" stopIfTrue="1" operator="notEqual">
      <formula>""</formula>
    </cfRule>
  </conditionalFormatting>
  <conditionalFormatting sqref="F111:F112">
    <cfRule type="cellIs" dxfId="1952" priority="404" stopIfTrue="1" operator="notEqual">
      <formula>""</formula>
    </cfRule>
  </conditionalFormatting>
  <conditionalFormatting sqref="E111:E112 G111:H112">
    <cfRule type="cellIs" dxfId="1951" priority="400" stopIfTrue="1" operator="notEqual">
      <formula>""</formula>
    </cfRule>
  </conditionalFormatting>
  <conditionalFormatting sqref="F111:F112">
    <cfRule type="cellIs" dxfId="1950" priority="398" stopIfTrue="1" operator="notEqual">
      <formula>""</formula>
    </cfRule>
  </conditionalFormatting>
  <conditionalFormatting sqref="E112">
    <cfRule type="cellIs" dxfId="1949" priority="393" stopIfTrue="1" operator="notEqual">
      <formula>""</formula>
    </cfRule>
  </conditionalFormatting>
  <conditionalFormatting sqref="F112">
    <cfRule type="cellIs" dxfId="1948" priority="391" stopIfTrue="1" operator="notEqual">
      <formula>""</formula>
    </cfRule>
  </conditionalFormatting>
  <conditionalFormatting sqref="C133:C144">
    <cfRule type="cellIs" dxfId="1947" priority="487" stopIfTrue="1" operator="notEqual">
      <formula>""</formula>
    </cfRule>
  </conditionalFormatting>
  <conditionalFormatting sqref="B145:C145 C133:C144">
    <cfRule type="cellIs" dxfId="1946" priority="486" stopIfTrue="1" operator="notEqual">
      <formula>""</formula>
    </cfRule>
  </conditionalFormatting>
  <conditionalFormatting sqref="E144 G144">
    <cfRule type="cellIs" dxfId="1945" priority="485" stopIfTrue="1" operator="notEqual">
      <formula>""</formula>
    </cfRule>
  </conditionalFormatting>
  <conditionalFormatting sqref="E144 G144">
    <cfRule type="cellIs" dxfId="1944" priority="484" stopIfTrue="1" operator="notEqual">
      <formula>""</formula>
    </cfRule>
  </conditionalFormatting>
  <conditionalFormatting sqref="E144">
    <cfRule type="cellIs" dxfId="1943" priority="483" stopIfTrue="1" operator="notEqual">
      <formula>""</formula>
    </cfRule>
  </conditionalFormatting>
  <conditionalFormatting sqref="Y146:AA146">
    <cfRule type="cellIs" dxfId="1942" priority="482" stopIfTrue="1" operator="notEqual">
      <formula>""</formula>
    </cfRule>
  </conditionalFormatting>
  <conditionalFormatting sqref="E136">
    <cfRule type="cellIs" dxfId="1941" priority="477" stopIfTrue="1" operator="notEqual">
      <formula>""</formula>
    </cfRule>
  </conditionalFormatting>
  <conditionalFormatting sqref="E136 G136:H136">
    <cfRule type="cellIs" dxfId="1940" priority="478" stopIfTrue="1" operator="notEqual">
      <formula>""</formula>
    </cfRule>
  </conditionalFormatting>
  <conditionalFormatting sqref="D11:D130">
    <cfRule type="cellIs" dxfId="1939" priority="470" stopIfTrue="1" operator="equal">
      <formula>"Total"</formula>
    </cfRule>
  </conditionalFormatting>
  <conditionalFormatting sqref="F88">
    <cfRule type="cellIs" dxfId="1938" priority="464" stopIfTrue="1" operator="notEqual">
      <formula>""</formula>
    </cfRule>
  </conditionalFormatting>
  <conditionalFormatting sqref="E87:E89">
    <cfRule type="cellIs" dxfId="1937" priority="465" stopIfTrue="1" operator="notEqual">
      <formula>""</formula>
    </cfRule>
  </conditionalFormatting>
  <conditionalFormatting sqref="E90 G90:H90">
    <cfRule type="cellIs" dxfId="1936" priority="460" stopIfTrue="1" operator="notEqual">
      <formula>""</formula>
    </cfRule>
  </conditionalFormatting>
  <conditionalFormatting sqref="E90 G90:H90">
    <cfRule type="cellIs" dxfId="1935" priority="459" stopIfTrue="1" operator="notEqual">
      <formula>""</formula>
    </cfRule>
  </conditionalFormatting>
  <conditionalFormatting sqref="E91:E106 G91:H106">
    <cfRule type="cellIs" dxfId="1934" priority="453" stopIfTrue="1" operator="notEqual">
      <formula>""</formula>
    </cfRule>
  </conditionalFormatting>
  <conditionalFormatting sqref="F94:F106">
    <cfRule type="cellIs" dxfId="1933" priority="443" stopIfTrue="1" operator="notEqual">
      <formula>""</formula>
    </cfRule>
  </conditionalFormatting>
  <conditionalFormatting sqref="E108 G108:H108">
    <cfRule type="cellIs" dxfId="1932" priority="428" stopIfTrue="1" operator="notEqual">
      <formula>""</formula>
    </cfRule>
  </conditionalFormatting>
  <conditionalFormatting sqref="E108 G108:H108">
    <cfRule type="cellIs" dxfId="1931" priority="429" stopIfTrue="1" operator="notEqual">
      <formula>""</formula>
    </cfRule>
  </conditionalFormatting>
  <conditionalFormatting sqref="F108">
    <cfRule type="cellIs" dxfId="1930" priority="424" stopIfTrue="1" operator="notEqual">
      <formula>""</formula>
    </cfRule>
  </conditionalFormatting>
  <conditionalFormatting sqref="E109:E110">
    <cfRule type="cellIs" dxfId="1929" priority="416" stopIfTrue="1" operator="notEqual">
      <formula>""</formula>
    </cfRule>
  </conditionalFormatting>
  <conditionalFormatting sqref="F109:F110">
    <cfRule type="cellIs" dxfId="1928" priority="415" stopIfTrue="1" operator="notEqual">
      <formula>""</formula>
    </cfRule>
  </conditionalFormatting>
  <conditionalFormatting sqref="F110">
    <cfRule type="cellIs" dxfId="1927" priority="408" stopIfTrue="1" operator="notEqual">
      <formula>""</formula>
    </cfRule>
  </conditionalFormatting>
  <conditionalFormatting sqref="F110">
    <cfRule type="cellIs" dxfId="1926" priority="407" stopIfTrue="1" operator="notEqual">
      <formula>""</formula>
    </cfRule>
  </conditionalFormatting>
  <conditionalFormatting sqref="E112 G112:H112">
    <cfRule type="cellIs" dxfId="1925" priority="394" stopIfTrue="1" operator="notEqual">
      <formula>""</formula>
    </cfRule>
  </conditionalFormatting>
  <conditionalFormatting sqref="E112 G112:H112">
    <cfRule type="cellIs" dxfId="1924" priority="395" stopIfTrue="1" operator="notEqual">
      <formula>""</formula>
    </cfRule>
  </conditionalFormatting>
  <conditionalFormatting sqref="F113:F114">
    <cfRule type="cellIs" dxfId="1923" priority="387" stopIfTrue="1" operator="notEqual">
      <formula>""</formula>
    </cfRule>
  </conditionalFormatting>
  <conditionalFormatting sqref="E113:E114 G113:H114">
    <cfRule type="cellIs" dxfId="1922" priority="384" stopIfTrue="1" operator="notEqual">
      <formula>""</formula>
    </cfRule>
  </conditionalFormatting>
  <conditionalFormatting sqref="E114 G114:H114">
    <cfRule type="cellIs" dxfId="1921" priority="377" stopIfTrue="1" operator="notEqual">
      <formula>""</formula>
    </cfRule>
  </conditionalFormatting>
  <conditionalFormatting sqref="F114">
    <cfRule type="cellIs" dxfId="1920" priority="375" stopIfTrue="1" operator="notEqual">
      <formula>""</formula>
    </cfRule>
  </conditionalFormatting>
  <conditionalFormatting sqref="E113:E114">
    <cfRule type="cellIs" dxfId="1919" priority="382" stopIfTrue="1" operator="notEqual">
      <formula>""</formula>
    </cfRule>
  </conditionalFormatting>
  <conditionalFormatting sqref="E113:E114 G113:H114">
    <cfRule type="cellIs" dxfId="1918" priority="383" stopIfTrue="1" operator="notEqual">
      <formula>""</formula>
    </cfRule>
  </conditionalFormatting>
  <conditionalFormatting sqref="F113:F114">
    <cfRule type="cellIs" dxfId="1917" priority="381" stopIfTrue="1" operator="notEqual">
      <formula>""</formula>
    </cfRule>
  </conditionalFormatting>
  <conditionalFormatting sqref="E114 G114:H114">
    <cfRule type="cellIs" dxfId="1916" priority="378" stopIfTrue="1" operator="notEqual">
      <formula>""</formula>
    </cfRule>
  </conditionalFormatting>
  <conditionalFormatting sqref="E114">
    <cfRule type="cellIs" dxfId="1915" priority="376" stopIfTrue="1" operator="notEqual">
      <formula>""</formula>
    </cfRule>
  </conditionalFormatting>
  <conditionalFormatting sqref="F114">
    <cfRule type="cellIs" dxfId="1914" priority="374" stopIfTrue="1" operator="notEqual">
      <formula>""</formula>
    </cfRule>
  </conditionalFormatting>
  <conditionalFormatting sqref="F114">
    <cfRule type="cellIs" dxfId="1913" priority="373" stopIfTrue="1" operator="notEqual">
      <formula>""</formula>
    </cfRule>
  </conditionalFormatting>
  <conditionalFormatting sqref="F115:F116">
    <cfRule type="cellIs" dxfId="1912" priority="370" stopIfTrue="1" operator="notEqual">
      <formula>""</formula>
    </cfRule>
  </conditionalFormatting>
  <conditionalFormatting sqref="E115:E116 G115:H116">
    <cfRule type="cellIs" dxfId="1911" priority="367" stopIfTrue="1" operator="notEqual">
      <formula>""</formula>
    </cfRule>
  </conditionalFormatting>
  <conditionalFormatting sqref="E116 G116:H116">
    <cfRule type="cellIs" dxfId="1910" priority="360" stopIfTrue="1" operator="notEqual">
      <formula>""</formula>
    </cfRule>
  </conditionalFormatting>
  <conditionalFormatting sqref="F116">
    <cfRule type="cellIs" dxfId="1909" priority="358" stopIfTrue="1" operator="notEqual">
      <formula>""</formula>
    </cfRule>
  </conditionalFormatting>
  <conditionalFormatting sqref="E115:E116">
    <cfRule type="cellIs" dxfId="1908" priority="365" stopIfTrue="1" operator="notEqual">
      <formula>""</formula>
    </cfRule>
  </conditionalFormatting>
  <conditionalFormatting sqref="E115:E116 G115:H116">
    <cfRule type="cellIs" dxfId="1907" priority="366" stopIfTrue="1" operator="notEqual">
      <formula>""</formula>
    </cfRule>
  </conditionalFormatting>
  <conditionalFormatting sqref="F115:F116">
    <cfRule type="cellIs" dxfId="1906" priority="364" stopIfTrue="1" operator="notEqual">
      <formula>""</formula>
    </cfRule>
  </conditionalFormatting>
  <conditionalFormatting sqref="E116 G116:H116">
    <cfRule type="cellIs" dxfId="1905" priority="361" stopIfTrue="1" operator="notEqual">
      <formula>""</formula>
    </cfRule>
  </conditionalFormatting>
  <conditionalFormatting sqref="E116">
    <cfRule type="cellIs" dxfId="1904" priority="359" stopIfTrue="1" operator="notEqual">
      <formula>""</formula>
    </cfRule>
  </conditionalFormatting>
  <conditionalFormatting sqref="F116">
    <cfRule type="cellIs" dxfId="1903" priority="357" stopIfTrue="1" operator="notEqual">
      <formula>""</formula>
    </cfRule>
  </conditionalFormatting>
  <conditionalFormatting sqref="F116">
    <cfRule type="cellIs" dxfId="1902" priority="356" stopIfTrue="1" operator="notEqual">
      <formula>""</formula>
    </cfRule>
  </conditionalFormatting>
  <conditionalFormatting sqref="F117:F130">
    <cfRule type="cellIs" dxfId="1901" priority="353" stopIfTrue="1" operator="notEqual">
      <formula>""</formula>
    </cfRule>
  </conditionalFormatting>
  <conditionalFormatting sqref="E117:E130 G117:H130">
    <cfRule type="cellIs" dxfId="1900" priority="35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899" priority="343" stopIfTrue="1" operator="notEqual">
      <formula>""</formula>
    </cfRule>
  </conditionalFormatting>
  <conditionalFormatting sqref="F118 F120 F122 F124 F126 F128 F130">
    <cfRule type="cellIs" dxfId="1898" priority="339" stopIfTrue="1" operator="notEqual">
      <formula>""</formula>
    </cfRule>
  </conditionalFormatting>
  <conditionalFormatting sqref="F118 F120 F122 F124 F126 F128 F130">
    <cfRule type="cellIs" dxfId="1897" priority="341" stopIfTrue="1" operator="notEqual">
      <formula>""</formula>
    </cfRule>
  </conditionalFormatting>
  <conditionalFormatting sqref="E117:E130">
    <cfRule type="cellIs" dxfId="1896" priority="348" stopIfTrue="1" operator="notEqual">
      <formula>""</formula>
    </cfRule>
  </conditionalFormatting>
  <conditionalFormatting sqref="E117:E130 G117:H130">
    <cfRule type="cellIs" dxfId="1895" priority="349" stopIfTrue="1" operator="notEqual">
      <formula>""</formula>
    </cfRule>
  </conditionalFormatting>
  <conditionalFormatting sqref="F117:F130">
    <cfRule type="cellIs" dxfId="1894" priority="347" stopIfTrue="1" operator="notEqual">
      <formula>""</formula>
    </cfRule>
  </conditionalFormatting>
  <conditionalFormatting sqref="F118 F120 F122 F124 F126 F128 F130">
    <cfRule type="cellIs" dxfId="1893" priority="34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892" priority="344" stopIfTrue="1" operator="notEqual">
      <formula>""</formula>
    </cfRule>
  </conditionalFormatting>
  <conditionalFormatting sqref="E118 E120 E122 E124 E126 E128 E130">
    <cfRule type="cellIs" dxfId="1891" priority="342" stopIfTrue="1" operator="notEqual">
      <formula>""</formula>
    </cfRule>
  </conditionalFormatting>
  <conditionalFormatting sqref="D9">
    <cfRule type="cellIs" dxfId="1890" priority="338" stopIfTrue="1" operator="equal">
      <formula>"Total"</formula>
    </cfRule>
  </conditionalFormatting>
  <conditionalFormatting sqref="D9">
    <cfRule type="cellIs" dxfId="1889" priority="337" stopIfTrue="1" operator="equal">
      <formula>"Total"</formula>
    </cfRule>
  </conditionalFormatting>
  <conditionalFormatting sqref="D145">
    <cfRule type="cellIs" dxfId="1888" priority="316" stopIfTrue="1" operator="equal">
      <formula>"Total"</formula>
    </cfRule>
  </conditionalFormatting>
  <conditionalFormatting sqref="D133">
    <cfRule type="cellIs" dxfId="1887" priority="313" stopIfTrue="1" operator="notEqual">
      <formula>""</formula>
    </cfRule>
  </conditionalFormatting>
  <conditionalFormatting sqref="D133">
    <cfRule type="cellIs" dxfId="1886" priority="315" stopIfTrue="1" operator="notEqual">
      <formula>""</formula>
    </cfRule>
  </conditionalFormatting>
  <conditionalFormatting sqref="D133">
    <cfRule type="cellIs" dxfId="1885" priority="314" stopIfTrue="1" operator="notEqual">
      <formula>""</formula>
    </cfRule>
  </conditionalFormatting>
  <conditionalFormatting sqref="D134:D144">
    <cfRule type="cellIs" dxfId="1884" priority="312" stopIfTrue="1" operator="equal">
      <formula>"Total"</formula>
    </cfRule>
  </conditionalFormatting>
  <conditionalFormatting sqref="C106 C11:C94">
    <cfRule type="cellIs" dxfId="1883" priority="311" stopIfTrue="1" operator="notEqual">
      <formula>""</formula>
    </cfRule>
  </conditionalFormatting>
  <conditionalFormatting sqref="C22">
    <cfRule type="cellIs" dxfId="1882" priority="310" stopIfTrue="1" operator="notEqual">
      <formula>""</formula>
    </cfRule>
  </conditionalFormatting>
  <conditionalFormatting sqref="C13:C24">
    <cfRule type="cellIs" dxfId="1881" priority="309" stopIfTrue="1" operator="notEqual">
      <formula>""</formula>
    </cfRule>
  </conditionalFormatting>
  <conditionalFormatting sqref="C106 C72:C82 C84:C94">
    <cfRule type="cellIs" dxfId="1880" priority="308" stopIfTrue="1" operator="notEqual">
      <formula>""</formula>
    </cfRule>
  </conditionalFormatting>
  <conditionalFormatting sqref="C83">
    <cfRule type="cellIs" dxfId="1879" priority="307" stopIfTrue="1" operator="notEqual">
      <formula>""</formula>
    </cfRule>
  </conditionalFormatting>
  <conditionalFormatting sqref="C83">
    <cfRule type="cellIs" dxfId="1878" priority="306" stopIfTrue="1" operator="notEqual">
      <formula>""</formula>
    </cfRule>
  </conditionalFormatting>
  <conditionalFormatting sqref="C84:C93">
    <cfRule type="cellIs" dxfId="1877" priority="302" stopIfTrue="1" operator="notEqual">
      <formula>""</formula>
    </cfRule>
  </conditionalFormatting>
  <conditionalFormatting sqref="C11:C22">
    <cfRule type="cellIs" dxfId="1876" priority="305" stopIfTrue="1" operator="notEqual">
      <formula>""</formula>
    </cfRule>
  </conditionalFormatting>
  <conditionalFormatting sqref="C72:C82">
    <cfRule type="cellIs" dxfId="1875" priority="304" stopIfTrue="1" operator="notEqual">
      <formula>""</formula>
    </cfRule>
  </conditionalFormatting>
  <conditionalFormatting sqref="C84:C93">
    <cfRule type="cellIs" dxfId="1874" priority="303" stopIfTrue="1" operator="notEqual">
      <formula>""</formula>
    </cfRule>
  </conditionalFormatting>
  <conditionalFormatting sqref="C83">
    <cfRule type="cellIs" dxfId="1873" priority="301" stopIfTrue="1" operator="notEqual">
      <formula>""</formula>
    </cfRule>
  </conditionalFormatting>
  <conditionalFormatting sqref="C83">
    <cfRule type="cellIs" dxfId="1872" priority="300" stopIfTrue="1" operator="notEqual">
      <formula>""</formula>
    </cfRule>
  </conditionalFormatting>
  <conditionalFormatting sqref="C72:C82">
    <cfRule type="cellIs" dxfId="1871" priority="299" stopIfTrue="1" operator="notEqual">
      <formula>""</formula>
    </cfRule>
  </conditionalFormatting>
  <conditionalFormatting sqref="C71">
    <cfRule type="cellIs" dxfId="1870" priority="298" stopIfTrue="1" operator="notEqual">
      <formula>""</formula>
    </cfRule>
  </conditionalFormatting>
  <conditionalFormatting sqref="C71">
    <cfRule type="cellIs" dxfId="1869" priority="297" stopIfTrue="1" operator="notEqual">
      <formula>""</formula>
    </cfRule>
  </conditionalFormatting>
  <conditionalFormatting sqref="C72:C81">
    <cfRule type="cellIs" dxfId="1868" priority="294" stopIfTrue="1" operator="notEqual">
      <formula>""</formula>
    </cfRule>
  </conditionalFormatting>
  <conditionalFormatting sqref="C60:C70">
    <cfRule type="cellIs" dxfId="1867" priority="296" stopIfTrue="1" operator="notEqual">
      <formula>""</formula>
    </cfRule>
  </conditionalFormatting>
  <conditionalFormatting sqref="C72:C81">
    <cfRule type="cellIs" dxfId="1866" priority="295" stopIfTrue="1" operator="notEqual">
      <formula>""</formula>
    </cfRule>
  </conditionalFormatting>
  <conditionalFormatting sqref="C84:C93">
    <cfRule type="cellIs" dxfId="1865" priority="293" stopIfTrue="1" operator="notEqual">
      <formula>""</formula>
    </cfRule>
  </conditionalFormatting>
  <conditionalFormatting sqref="C84:C93">
    <cfRule type="cellIs" dxfId="1864" priority="292" stopIfTrue="1" operator="notEqual">
      <formula>""</formula>
    </cfRule>
  </conditionalFormatting>
  <conditionalFormatting sqref="C83:C93">
    <cfRule type="cellIs" dxfId="1863" priority="291" stopIfTrue="1" operator="notEqual">
      <formula>""</formula>
    </cfRule>
  </conditionalFormatting>
  <conditionalFormatting sqref="C83:C93">
    <cfRule type="cellIs" dxfId="1862" priority="290" stopIfTrue="1" operator="notEqual">
      <formula>""</formula>
    </cfRule>
  </conditionalFormatting>
  <conditionalFormatting sqref="C11:C12 C14 C16 C18 C20">
    <cfRule type="cellIs" dxfId="1861" priority="289" stopIfTrue="1" operator="notEqual">
      <formula>""</formula>
    </cfRule>
  </conditionalFormatting>
  <conditionalFormatting sqref="C72:C82">
    <cfRule type="cellIs" dxfId="1860" priority="288" stopIfTrue="1" operator="notEqual">
      <formula>""</formula>
    </cfRule>
  </conditionalFormatting>
  <conditionalFormatting sqref="C71">
    <cfRule type="cellIs" dxfId="1859" priority="287" stopIfTrue="1" operator="notEqual">
      <formula>""</formula>
    </cfRule>
  </conditionalFormatting>
  <conditionalFormatting sqref="C71">
    <cfRule type="cellIs" dxfId="1858" priority="286" stopIfTrue="1" operator="notEqual">
      <formula>""</formula>
    </cfRule>
  </conditionalFormatting>
  <conditionalFormatting sqref="C72:C81">
    <cfRule type="cellIs" dxfId="1857" priority="283" stopIfTrue="1" operator="notEqual">
      <formula>""</formula>
    </cfRule>
  </conditionalFormatting>
  <conditionalFormatting sqref="C60:C70">
    <cfRule type="cellIs" dxfId="1856" priority="285" stopIfTrue="1" operator="notEqual">
      <formula>""</formula>
    </cfRule>
  </conditionalFormatting>
  <conditionalFormatting sqref="C72:C81">
    <cfRule type="cellIs" dxfId="1855" priority="284" stopIfTrue="1" operator="notEqual">
      <formula>""</formula>
    </cfRule>
  </conditionalFormatting>
  <conditionalFormatting sqref="C71">
    <cfRule type="cellIs" dxfId="1854" priority="282" stopIfTrue="1" operator="notEqual">
      <formula>""</formula>
    </cfRule>
  </conditionalFormatting>
  <conditionalFormatting sqref="C71">
    <cfRule type="cellIs" dxfId="1853" priority="281" stopIfTrue="1" operator="notEqual">
      <formula>""</formula>
    </cfRule>
  </conditionalFormatting>
  <conditionalFormatting sqref="C60:C70">
    <cfRule type="cellIs" dxfId="1852" priority="280" stopIfTrue="1" operator="notEqual">
      <formula>""</formula>
    </cfRule>
  </conditionalFormatting>
  <conditionalFormatting sqref="C59">
    <cfRule type="cellIs" dxfId="1851" priority="279" stopIfTrue="1" operator="notEqual">
      <formula>""</formula>
    </cfRule>
  </conditionalFormatting>
  <conditionalFormatting sqref="C59">
    <cfRule type="cellIs" dxfId="1850" priority="278" stopIfTrue="1" operator="notEqual">
      <formula>""</formula>
    </cfRule>
  </conditionalFormatting>
  <conditionalFormatting sqref="C60:C69">
    <cfRule type="cellIs" dxfId="1849" priority="275" stopIfTrue="1" operator="notEqual">
      <formula>""</formula>
    </cfRule>
  </conditionalFormatting>
  <conditionalFormatting sqref="C48:C58">
    <cfRule type="cellIs" dxfId="1848" priority="277" stopIfTrue="1" operator="notEqual">
      <formula>""</formula>
    </cfRule>
  </conditionalFormatting>
  <conditionalFormatting sqref="C60:C69">
    <cfRule type="cellIs" dxfId="1847" priority="276" stopIfTrue="1" operator="notEqual">
      <formula>""</formula>
    </cfRule>
  </conditionalFormatting>
  <conditionalFormatting sqref="C72:C81">
    <cfRule type="cellIs" dxfId="1846" priority="274" stopIfTrue="1" operator="notEqual">
      <formula>""</formula>
    </cfRule>
  </conditionalFormatting>
  <conditionalFormatting sqref="C72:C81">
    <cfRule type="cellIs" dxfId="1845" priority="273" stopIfTrue="1" operator="notEqual">
      <formula>""</formula>
    </cfRule>
  </conditionalFormatting>
  <conditionalFormatting sqref="B11:B130">
    <cfRule type="cellIs" dxfId="1844" priority="272" stopIfTrue="1" operator="notEqual">
      <formula>""</formula>
    </cfRule>
  </conditionalFormatting>
  <conditionalFormatting sqref="C83:C93">
    <cfRule type="cellIs" dxfId="1843" priority="271" stopIfTrue="1" operator="notEqual">
      <formula>""</formula>
    </cfRule>
  </conditionalFormatting>
  <conditionalFormatting sqref="C83:C93">
    <cfRule type="cellIs" dxfId="1842" priority="270" stopIfTrue="1" operator="notEqual">
      <formula>""</formula>
    </cfRule>
  </conditionalFormatting>
  <conditionalFormatting sqref="C11:C12 C14 C16 C18 C20">
    <cfRule type="cellIs" dxfId="1841" priority="269" stopIfTrue="1" operator="notEqual">
      <formula>""</formula>
    </cfRule>
  </conditionalFormatting>
  <conditionalFormatting sqref="C72:C82">
    <cfRule type="cellIs" dxfId="1840" priority="268" stopIfTrue="1" operator="notEqual">
      <formula>""</formula>
    </cfRule>
  </conditionalFormatting>
  <conditionalFormatting sqref="C71">
    <cfRule type="cellIs" dxfId="1839" priority="267" stopIfTrue="1" operator="notEqual">
      <formula>""</formula>
    </cfRule>
  </conditionalFormatting>
  <conditionalFormatting sqref="C71">
    <cfRule type="cellIs" dxfId="1838" priority="266" stopIfTrue="1" operator="notEqual">
      <formula>""</formula>
    </cfRule>
  </conditionalFormatting>
  <conditionalFormatting sqref="C72:C81">
    <cfRule type="cellIs" dxfId="1837" priority="263" stopIfTrue="1" operator="notEqual">
      <formula>""</formula>
    </cfRule>
  </conditionalFormatting>
  <conditionalFormatting sqref="C60:C70">
    <cfRule type="cellIs" dxfId="1836" priority="265" stopIfTrue="1" operator="notEqual">
      <formula>""</formula>
    </cfRule>
  </conditionalFormatting>
  <conditionalFormatting sqref="C72:C81">
    <cfRule type="cellIs" dxfId="1835" priority="264" stopIfTrue="1" operator="notEqual">
      <formula>""</formula>
    </cfRule>
  </conditionalFormatting>
  <conditionalFormatting sqref="C71">
    <cfRule type="cellIs" dxfId="1834" priority="262" stopIfTrue="1" operator="notEqual">
      <formula>""</formula>
    </cfRule>
  </conditionalFormatting>
  <conditionalFormatting sqref="C71">
    <cfRule type="cellIs" dxfId="1833" priority="261" stopIfTrue="1" operator="notEqual">
      <formula>""</formula>
    </cfRule>
  </conditionalFormatting>
  <conditionalFormatting sqref="C60:C70">
    <cfRule type="cellIs" dxfId="1832" priority="260" stopIfTrue="1" operator="notEqual">
      <formula>""</formula>
    </cfRule>
  </conditionalFormatting>
  <conditionalFormatting sqref="C59">
    <cfRule type="cellIs" dxfId="1831" priority="259" stopIfTrue="1" operator="notEqual">
      <formula>""</formula>
    </cfRule>
  </conditionalFormatting>
  <conditionalFormatting sqref="C59">
    <cfRule type="cellIs" dxfId="1830" priority="258" stopIfTrue="1" operator="notEqual">
      <formula>""</formula>
    </cfRule>
  </conditionalFormatting>
  <conditionalFormatting sqref="C60:C69">
    <cfRule type="cellIs" dxfId="1829" priority="255" stopIfTrue="1" operator="notEqual">
      <formula>""</formula>
    </cfRule>
  </conditionalFormatting>
  <conditionalFormatting sqref="C48:C58">
    <cfRule type="cellIs" dxfId="1828" priority="257" stopIfTrue="1" operator="notEqual">
      <formula>""</formula>
    </cfRule>
  </conditionalFormatting>
  <conditionalFormatting sqref="C60:C69">
    <cfRule type="cellIs" dxfId="1827" priority="256" stopIfTrue="1" operator="notEqual">
      <formula>""</formula>
    </cfRule>
  </conditionalFormatting>
  <conditionalFormatting sqref="C72:C81">
    <cfRule type="cellIs" dxfId="1826" priority="254" stopIfTrue="1" operator="notEqual">
      <formula>""</formula>
    </cfRule>
  </conditionalFormatting>
  <conditionalFormatting sqref="C72:C81">
    <cfRule type="cellIs" dxfId="1825" priority="253" stopIfTrue="1" operator="notEqual">
      <formula>""</formula>
    </cfRule>
  </conditionalFormatting>
  <conditionalFormatting sqref="C71:C81">
    <cfRule type="cellIs" dxfId="1824" priority="252" stopIfTrue="1" operator="notEqual">
      <formula>""</formula>
    </cfRule>
  </conditionalFormatting>
  <conditionalFormatting sqref="C71:C81">
    <cfRule type="cellIs" dxfId="1823" priority="251" stopIfTrue="1" operator="notEqual">
      <formula>""</formula>
    </cfRule>
  </conditionalFormatting>
  <conditionalFormatting sqref="C60:C70">
    <cfRule type="cellIs" dxfId="1822" priority="250" stopIfTrue="1" operator="notEqual">
      <formula>""</formula>
    </cfRule>
  </conditionalFormatting>
  <conditionalFormatting sqref="C59">
    <cfRule type="cellIs" dxfId="1821" priority="249" stopIfTrue="1" operator="notEqual">
      <formula>""</formula>
    </cfRule>
  </conditionalFormatting>
  <conditionalFormatting sqref="C59">
    <cfRule type="cellIs" dxfId="1820" priority="248" stopIfTrue="1" operator="notEqual">
      <formula>""</formula>
    </cfRule>
  </conditionalFormatting>
  <conditionalFormatting sqref="C60:C69">
    <cfRule type="cellIs" dxfId="1819" priority="245" stopIfTrue="1" operator="notEqual">
      <formula>""</formula>
    </cfRule>
  </conditionalFormatting>
  <conditionalFormatting sqref="C48:C58">
    <cfRule type="cellIs" dxfId="1818" priority="247" stopIfTrue="1" operator="notEqual">
      <formula>""</formula>
    </cfRule>
  </conditionalFormatting>
  <conditionalFormatting sqref="C60:C69">
    <cfRule type="cellIs" dxfId="1817" priority="246" stopIfTrue="1" operator="notEqual">
      <formula>""</formula>
    </cfRule>
  </conditionalFormatting>
  <conditionalFormatting sqref="C59">
    <cfRule type="cellIs" dxfId="1816" priority="244" stopIfTrue="1" operator="notEqual">
      <formula>""</formula>
    </cfRule>
  </conditionalFormatting>
  <conditionalFormatting sqref="C59">
    <cfRule type="cellIs" dxfId="1815" priority="243" stopIfTrue="1" operator="notEqual">
      <formula>""</formula>
    </cfRule>
  </conditionalFormatting>
  <conditionalFormatting sqref="C48:C58">
    <cfRule type="cellIs" dxfId="1814" priority="242" stopIfTrue="1" operator="notEqual">
      <formula>""</formula>
    </cfRule>
  </conditionalFormatting>
  <conditionalFormatting sqref="C47">
    <cfRule type="cellIs" dxfId="1813" priority="241" stopIfTrue="1" operator="notEqual">
      <formula>""</formula>
    </cfRule>
  </conditionalFormatting>
  <conditionalFormatting sqref="C47">
    <cfRule type="cellIs" dxfId="1812" priority="240" stopIfTrue="1" operator="notEqual">
      <formula>""</formula>
    </cfRule>
  </conditionalFormatting>
  <conditionalFormatting sqref="C48:C57">
    <cfRule type="cellIs" dxfId="1811" priority="237" stopIfTrue="1" operator="notEqual">
      <formula>""</formula>
    </cfRule>
  </conditionalFormatting>
  <conditionalFormatting sqref="C36:C46">
    <cfRule type="cellIs" dxfId="1810" priority="239" stopIfTrue="1" operator="notEqual">
      <formula>""</formula>
    </cfRule>
  </conditionalFormatting>
  <conditionalFormatting sqref="C48:C57">
    <cfRule type="cellIs" dxfId="1809" priority="238" stopIfTrue="1" operator="notEqual">
      <formula>""</formula>
    </cfRule>
  </conditionalFormatting>
  <conditionalFormatting sqref="C60:C69">
    <cfRule type="cellIs" dxfId="1808" priority="236" stopIfTrue="1" operator="notEqual">
      <formula>""</formula>
    </cfRule>
  </conditionalFormatting>
  <conditionalFormatting sqref="C60:C69">
    <cfRule type="cellIs" dxfId="1807" priority="235" stopIfTrue="1" operator="notEqual">
      <formula>""</formula>
    </cfRule>
  </conditionalFormatting>
  <conditionalFormatting sqref="C84:C93">
    <cfRule type="cellIs" dxfId="1806" priority="229" stopIfTrue="1" operator="notEqual">
      <formula>""</formula>
    </cfRule>
  </conditionalFormatting>
  <conditionalFormatting sqref="C84:C93">
    <cfRule type="cellIs" dxfId="1805" priority="228" stopIfTrue="1" operator="notEqual">
      <formula>""</formula>
    </cfRule>
  </conditionalFormatting>
  <conditionalFormatting sqref="C106 C72:C82 C84:C94">
    <cfRule type="cellIs" dxfId="1804" priority="234" stopIfTrue="1" operator="notEqual">
      <formula>""</formula>
    </cfRule>
  </conditionalFormatting>
  <conditionalFormatting sqref="C106 C72:C82 C84:C94">
    <cfRule type="cellIs" dxfId="1803" priority="227" stopIfTrue="1" operator="notEqual">
      <formula>""</formula>
    </cfRule>
  </conditionalFormatting>
  <conditionalFormatting sqref="C83">
    <cfRule type="cellIs" dxfId="1802" priority="226" stopIfTrue="1" operator="notEqual">
      <formula>""</formula>
    </cfRule>
  </conditionalFormatting>
  <conditionalFormatting sqref="C106 C72:C82 C84:C94">
    <cfRule type="cellIs" dxfId="1801" priority="233" stopIfTrue="1" operator="notEqual">
      <formula>""</formula>
    </cfRule>
  </conditionalFormatting>
  <conditionalFormatting sqref="C83">
    <cfRule type="cellIs" dxfId="1800" priority="232" stopIfTrue="1" operator="notEqual">
      <formula>""</formula>
    </cfRule>
  </conditionalFormatting>
  <conditionalFormatting sqref="C83">
    <cfRule type="cellIs" dxfId="1799" priority="231" stopIfTrue="1" operator="notEqual">
      <formula>""</formula>
    </cfRule>
  </conditionalFormatting>
  <conditionalFormatting sqref="C72:C82">
    <cfRule type="cellIs" dxfId="1798" priority="230" stopIfTrue="1" operator="notEqual">
      <formula>""</formula>
    </cfRule>
  </conditionalFormatting>
  <conditionalFormatting sqref="C72:C82">
    <cfRule type="cellIs" dxfId="1797" priority="219" stopIfTrue="1" operator="notEqual">
      <formula>""</formula>
    </cfRule>
  </conditionalFormatting>
  <conditionalFormatting sqref="C71">
    <cfRule type="cellIs" dxfId="1796" priority="218" stopIfTrue="1" operator="notEqual">
      <formula>""</formula>
    </cfRule>
  </conditionalFormatting>
  <conditionalFormatting sqref="C71">
    <cfRule type="cellIs" dxfId="1795" priority="217" stopIfTrue="1" operator="notEqual">
      <formula>""</formula>
    </cfRule>
  </conditionalFormatting>
  <conditionalFormatting sqref="C60:C70">
    <cfRule type="cellIs" dxfId="1794" priority="216" stopIfTrue="1" operator="notEqual">
      <formula>""</formula>
    </cfRule>
  </conditionalFormatting>
  <conditionalFormatting sqref="C83">
    <cfRule type="cellIs" dxfId="1793" priority="225" stopIfTrue="1" operator="notEqual">
      <formula>""</formula>
    </cfRule>
  </conditionalFormatting>
  <conditionalFormatting sqref="C84:C93">
    <cfRule type="cellIs" dxfId="1792" priority="222" stopIfTrue="1" operator="notEqual">
      <formula>""</formula>
    </cfRule>
  </conditionalFormatting>
  <conditionalFormatting sqref="C72:C82">
    <cfRule type="cellIs" dxfId="1791" priority="224" stopIfTrue="1" operator="notEqual">
      <formula>""</formula>
    </cfRule>
  </conditionalFormatting>
  <conditionalFormatting sqref="C84:C93">
    <cfRule type="cellIs" dxfId="1790" priority="223" stopIfTrue="1" operator="notEqual">
      <formula>""</formula>
    </cfRule>
  </conditionalFormatting>
  <conditionalFormatting sqref="C83">
    <cfRule type="cellIs" dxfId="1789" priority="221" stopIfTrue="1" operator="notEqual">
      <formula>""</formula>
    </cfRule>
  </conditionalFormatting>
  <conditionalFormatting sqref="C83">
    <cfRule type="cellIs" dxfId="1788" priority="220" stopIfTrue="1" operator="notEqual">
      <formula>""</formula>
    </cfRule>
  </conditionalFormatting>
  <conditionalFormatting sqref="C72:C81">
    <cfRule type="cellIs" dxfId="1787" priority="214" stopIfTrue="1" operator="notEqual">
      <formula>""</formula>
    </cfRule>
  </conditionalFormatting>
  <conditionalFormatting sqref="C72:C81">
    <cfRule type="cellIs" dxfId="1786" priority="215" stopIfTrue="1" operator="notEqual">
      <formula>""</formula>
    </cfRule>
  </conditionalFormatting>
  <conditionalFormatting sqref="C84:C93">
    <cfRule type="cellIs" dxfId="1785" priority="213" stopIfTrue="1" operator="notEqual">
      <formula>""</formula>
    </cfRule>
  </conditionalFormatting>
  <conditionalFormatting sqref="C84:C93">
    <cfRule type="cellIs" dxfId="1784" priority="212" stopIfTrue="1" operator="notEqual">
      <formula>""</formula>
    </cfRule>
  </conditionalFormatting>
  <conditionalFormatting sqref="C71">
    <cfRule type="cellIs" dxfId="1783" priority="201" stopIfTrue="1" operator="notEqual">
      <formula>""</formula>
    </cfRule>
  </conditionalFormatting>
  <conditionalFormatting sqref="C60:C70">
    <cfRule type="cellIs" dxfId="1782" priority="200" stopIfTrue="1" operator="notEqual">
      <formula>""</formula>
    </cfRule>
  </conditionalFormatting>
  <conditionalFormatting sqref="C106 C72:C82 C84:C94">
    <cfRule type="cellIs" dxfId="1781" priority="211" stopIfTrue="1" operator="notEqual">
      <formula>""</formula>
    </cfRule>
  </conditionalFormatting>
  <conditionalFormatting sqref="C83">
    <cfRule type="cellIs" dxfId="1780" priority="210" stopIfTrue="1" operator="notEqual">
      <formula>""</formula>
    </cfRule>
  </conditionalFormatting>
  <conditionalFormatting sqref="C83">
    <cfRule type="cellIs" dxfId="1779" priority="209" stopIfTrue="1" operator="notEqual">
      <formula>""</formula>
    </cfRule>
  </conditionalFormatting>
  <conditionalFormatting sqref="C84:C93">
    <cfRule type="cellIs" dxfId="1778" priority="206" stopIfTrue="1" operator="notEqual">
      <formula>""</formula>
    </cfRule>
  </conditionalFormatting>
  <conditionalFormatting sqref="C72:C82">
    <cfRule type="cellIs" dxfId="1777" priority="208" stopIfTrue="1" operator="notEqual">
      <formula>""</formula>
    </cfRule>
  </conditionalFormatting>
  <conditionalFormatting sqref="C84:C93">
    <cfRule type="cellIs" dxfId="1776" priority="207" stopIfTrue="1" operator="notEqual">
      <formula>""</formula>
    </cfRule>
  </conditionalFormatting>
  <conditionalFormatting sqref="C83">
    <cfRule type="cellIs" dxfId="1775" priority="205" stopIfTrue="1" operator="notEqual">
      <formula>""</formula>
    </cfRule>
  </conditionalFormatting>
  <conditionalFormatting sqref="C83">
    <cfRule type="cellIs" dxfId="1774" priority="204" stopIfTrue="1" operator="notEqual">
      <formula>""</formula>
    </cfRule>
  </conditionalFormatting>
  <conditionalFormatting sqref="C72:C82">
    <cfRule type="cellIs" dxfId="1773" priority="203" stopIfTrue="1" operator="notEqual">
      <formula>""</formula>
    </cfRule>
  </conditionalFormatting>
  <conditionalFormatting sqref="C71">
    <cfRule type="cellIs" dxfId="1772" priority="202" stopIfTrue="1" operator="notEqual">
      <formula>""</formula>
    </cfRule>
  </conditionalFormatting>
  <conditionalFormatting sqref="C72:C81">
    <cfRule type="cellIs" dxfId="1771" priority="198" stopIfTrue="1" operator="notEqual">
      <formula>""</formula>
    </cfRule>
  </conditionalFormatting>
  <conditionalFormatting sqref="C72:C81">
    <cfRule type="cellIs" dxfId="1770" priority="199" stopIfTrue="1" operator="notEqual">
      <formula>""</formula>
    </cfRule>
  </conditionalFormatting>
  <conditionalFormatting sqref="C84:C93">
    <cfRule type="cellIs" dxfId="1769" priority="197" stopIfTrue="1" operator="notEqual">
      <formula>""</formula>
    </cfRule>
  </conditionalFormatting>
  <conditionalFormatting sqref="C84:C93">
    <cfRule type="cellIs" dxfId="1768" priority="196" stopIfTrue="1" operator="notEqual">
      <formula>""</formula>
    </cfRule>
  </conditionalFormatting>
  <conditionalFormatting sqref="C83:C93">
    <cfRule type="cellIs" dxfId="1767" priority="195" stopIfTrue="1" operator="notEqual">
      <formula>""</formula>
    </cfRule>
  </conditionalFormatting>
  <conditionalFormatting sqref="C83:C93">
    <cfRule type="cellIs" dxfId="1766" priority="194" stopIfTrue="1" operator="notEqual">
      <formula>""</formula>
    </cfRule>
  </conditionalFormatting>
  <conditionalFormatting sqref="C72:C82">
    <cfRule type="cellIs" dxfId="1765" priority="193" stopIfTrue="1" operator="notEqual">
      <formula>""</formula>
    </cfRule>
  </conditionalFormatting>
  <conditionalFormatting sqref="C71">
    <cfRule type="cellIs" dxfId="1764" priority="192" stopIfTrue="1" operator="notEqual">
      <formula>""</formula>
    </cfRule>
  </conditionalFormatting>
  <conditionalFormatting sqref="C71">
    <cfRule type="cellIs" dxfId="1763" priority="191" stopIfTrue="1" operator="notEqual">
      <formula>""</formula>
    </cfRule>
  </conditionalFormatting>
  <conditionalFormatting sqref="C72:C81">
    <cfRule type="cellIs" dxfId="1762" priority="188" stopIfTrue="1" operator="notEqual">
      <formula>""</formula>
    </cfRule>
  </conditionalFormatting>
  <conditionalFormatting sqref="C60:C70">
    <cfRule type="cellIs" dxfId="1761" priority="190" stopIfTrue="1" operator="notEqual">
      <formula>""</formula>
    </cfRule>
  </conditionalFormatting>
  <conditionalFormatting sqref="C72:C81">
    <cfRule type="cellIs" dxfId="1760" priority="189" stopIfTrue="1" operator="notEqual">
      <formula>""</formula>
    </cfRule>
  </conditionalFormatting>
  <conditionalFormatting sqref="C71">
    <cfRule type="cellIs" dxfId="1759" priority="187" stopIfTrue="1" operator="notEqual">
      <formula>""</formula>
    </cfRule>
  </conditionalFormatting>
  <conditionalFormatting sqref="C71">
    <cfRule type="cellIs" dxfId="1758" priority="186" stopIfTrue="1" operator="notEqual">
      <formula>""</formula>
    </cfRule>
  </conditionalFormatting>
  <conditionalFormatting sqref="C60:C70">
    <cfRule type="cellIs" dxfId="1757" priority="185" stopIfTrue="1" operator="notEqual">
      <formula>""</formula>
    </cfRule>
  </conditionalFormatting>
  <conditionalFormatting sqref="C59">
    <cfRule type="cellIs" dxfId="1756" priority="184" stopIfTrue="1" operator="notEqual">
      <formula>""</formula>
    </cfRule>
  </conditionalFormatting>
  <conditionalFormatting sqref="C59">
    <cfRule type="cellIs" dxfId="1755" priority="183" stopIfTrue="1" operator="notEqual">
      <formula>""</formula>
    </cfRule>
  </conditionalFormatting>
  <conditionalFormatting sqref="C60:C69">
    <cfRule type="cellIs" dxfId="1754" priority="180" stopIfTrue="1" operator="notEqual">
      <formula>""</formula>
    </cfRule>
  </conditionalFormatting>
  <conditionalFormatting sqref="C48:C58">
    <cfRule type="cellIs" dxfId="1753" priority="182" stopIfTrue="1" operator="notEqual">
      <formula>""</formula>
    </cfRule>
  </conditionalFormatting>
  <conditionalFormatting sqref="C60:C69">
    <cfRule type="cellIs" dxfId="1752" priority="181" stopIfTrue="1" operator="notEqual">
      <formula>""</formula>
    </cfRule>
  </conditionalFormatting>
  <conditionalFormatting sqref="C72:C81">
    <cfRule type="cellIs" dxfId="1751" priority="179" stopIfTrue="1" operator="notEqual">
      <formula>""</formula>
    </cfRule>
  </conditionalFormatting>
  <conditionalFormatting sqref="C72:C81">
    <cfRule type="cellIs" dxfId="1750" priority="178" stopIfTrue="1" operator="notEqual">
      <formula>""</formula>
    </cfRule>
  </conditionalFormatting>
  <conditionalFormatting sqref="C96:C105">
    <cfRule type="cellIs" dxfId="1749" priority="171" stopIfTrue="1" operator="notEqual">
      <formula>""</formula>
    </cfRule>
  </conditionalFormatting>
  <conditionalFormatting sqref="C96:C105">
    <cfRule type="cellIs" dxfId="1748" priority="170" stopIfTrue="1" operator="notEqual">
      <formula>""</formula>
    </cfRule>
  </conditionalFormatting>
  <conditionalFormatting sqref="C95">
    <cfRule type="cellIs" dxfId="1747" priority="169" stopIfTrue="1" operator="notEqual">
      <formula>""</formula>
    </cfRule>
  </conditionalFormatting>
  <conditionalFormatting sqref="C95">
    <cfRule type="cellIs" dxfId="1746" priority="168" stopIfTrue="1" operator="notEqual">
      <formula>""</formula>
    </cfRule>
  </conditionalFormatting>
  <conditionalFormatting sqref="C96:C105">
    <cfRule type="cellIs" dxfId="1745" priority="167" stopIfTrue="1" operator="notEqual">
      <formula>""</formula>
    </cfRule>
  </conditionalFormatting>
  <conditionalFormatting sqref="C95">
    <cfRule type="cellIs" dxfId="1744" priority="177" stopIfTrue="1" operator="notEqual">
      <formula>""</formula>
    </cfRule>
  </conditionalFormatting>
  <conditionalFormatting sqref="C95:C105">
    <cfRule type="cellIs" dxfId="1743" priority="176" stopIfTrue="1" operator="notEqual">
      <formula>""</formula>
    </cfRule>
  </conditionalFormatting>
  <conditionalFormatting sqref="C95:C105">
    <cfRule type="cellIs" dxfId="1742" priority="175" stopIfTrue="1" operator="notEqual">
      <formula>""</formula>
    </cfRule>
  </conditionalFormatting>
  <conditionalFormatting sqref="C96:C105">
    <cfRule type="cellIs" dxfId="1741" priority="174" stopIfTrue="1" operator="notEqual">
      <formula>""</formula>
    </cfRule>
  </conditionalFormatting>
  <conditionalFormatting sqref="C95">
    <cfRule type="cellIs" dxfId="1740" priority="173" stopIfTrue="1" operator="notEqual">
      <formula>""</formula>
    </cfRule>
  </conditionalFormatting>
  <conditionalFormatting sqref="C95">
    <cfRule type="cellIs" dxfId="1739" priority="172" stopIfTrue="1" operator="notEqual">
      <formula>""</formula>
    </cfRule>
  </conditionalFormatting>
  <conditionalFormatting sqref="C96:C105">
    <cfRule type="cellIs" dxfId="1738" priority="166" stopIfTrue="1" operator="notEqual">
      <formula>""</formula>
    </cfRule>
  </conditionalFormatting>
  <conditionalFormatting sqref="C95:C105">
    <cfRule type="cellIs" dxfId="1737" priority="165" stopIfTrue="1" operator="notEqual">
      <formula>""</formula>
    </cfRule>
  </conditionalFormatting>
  <conditionalFormatting sqref="C95:C105">
    <cfRule type="cellIs" dxfId="1736" priority="164" stopIfTrue="1" operator="notEqual">
      <formula>""</formula>
    </cfRule>
  </conditionalFormatting>
  <conditionalFormatting sqref="C95:C105">
    <cfRule type="cellIs" dxfId="1735" priority="163" stopIfTrue="1" operator="notEqual">
      <formula>""</formula>
    </cfRule>
  </conditionalFormatting>
  <conditionalFormatting sqref="C95:C105">
    <cfRule type="cellIs" dxfId="1734" priority="162" stopIfTrue="1" operator="notEqual">
      <formula>""</formula>
    </cfRule>
  </conditionalFormatting>
  <conditionalFormatting sqref="C96:C105">
    <cfRule type="cellIs" dxfId="1733" priority="161" stopIfTrue="1" operator="notEqual">
      <formula>""</formula>
    </cfRule>
  </conditionalFormatting>
  <conditionalFormatting sqref="C96:C105">
    <cfRule type="cellIs" dxfId="1732" priority="160" stopIfTrue="1" operator="notEqual">
      <formula>""</formula>
    </cfRule>
  </conditionalFormatting>
  <conditionalFormatting sqref="C96:C105">
    <cfRule type="cellIs" dxfId="1731" priority="159" stopIfTrue="1" operator="notEqual">
      <formula>""</formula>
    </cfRule>
  </conditionalFormatting>
  <conditionalFormatting sqref="C96:C105">
    <cfRule type="cellIs" dxfId="1730" priority="158" stopIfTrue="1" operator="notEqual">
      <formula>""</formula>
    </cfRule>
  </conditionalFormatting>
  <conditionalFormatting sqref="C96:C105">
    <cfRule type="cellIs" dxfId="1729" priority="157" stopIfTrue="1" operator="notEqual">
      <formula>""</formula>
    </cfRule>
  </conditionalFormatting>
  <conditionalFormatting sqref="C118">
    <cfRule type="cellIs" dxfId="1728" priority="156" stopIfTrue="1" operator="notEqual">
      <formula>""</formula>
    </cfRule>
  </conditionalFormatting>
  <conditionalFormatting sqref="C118">
    <cfRule type="cellIs" dxfId="1727" priority="155" stopIfTrue="1" operator="notEqual">
      <formula>""</formula>
    </cfRule>
  </conditionalFormatting>
  <conditionalFormatting sqref="C107:C108">
    <cfRule type="cellIs" dxfId="1726" priority="154" stopIfTrue="1" operator="notEqual">
      <formula>""</formula>
    </cfRule>
  </conditionalFormatting>
  <conditionalFormatting sqref="C107:C108">
    <cfRule type="cellIs" dxfId="1725" priority="153" stopIfTrue="1" operator="notEqual">
      <formula>""</formula>
    </cfRule>
  </conditionalFormatting>
  <conditionalFormatting sqref="C96:C105 C107:C117 C119:C130">
    <cfRule type="cellIs" dxfId="1724" priority="152" stopIfTrue="1" operator="notEqual">
      <formula>""</formula>
    </cfRule>
  </conditionalFormatting>
  <conditionalFormatting sqref="C96:C105 C107:C117 C119:C130">
    <cfRule type="cellIs" dxfId="1723" priority="151" stopIfTrue="1" operator="notEqual">
      <formula>""</formula>
    </cfRule>
  </conditionalFormatting>
  <conditionalFormatting sqref="C12">
    <cfRule type="cellIs" dxfId="1722" priority="150" stopIfTrue="1" operator="notEqual">
      <formula>""</formula>
    </cfRule>
  </conditionalFormatting>
  <conditionalFormatting sqref="C71">
    <cfRule type="cellIs" dxfId="1721" priority="149" stopIfTrue="1" operator="notEqual">
      <formula>""</formula>
    </cfRule>
  </conditionalFormatting>
  <conditionalFormatting sqref="C71">
    <cfRule type="cellIs" dxfId="1720" priority="148" stopIfTrue="1" operator="notEqual">
      <formula>""</formula>
    </cfRule>
  </conditionalFormatting>
  <conditionalFormatting sqref="C72:C81">
    <cfRule type="cellIs" dxfId="1719" priority="145" stopIfTrue="1" operator="notEqual">
      <formula>""</formula>
    </cfRule>
  </conditionalFormatting>
  <conditionalFormatting sqref="C60:C70">
    <cfRule type="cellIs" dxfId="1718" priority="147" stopIfTrue="1" operator="notEqual">
      <formula>""</formula>
    </cfRule>
  </conditionalFormatting>
  <conditionalFormatting sqref="C72:C81">
    <cfRule type="cellIs" dxfId="1717" priority="146" stopIfTrue="1" operator="notEqual">
      <formula>""</formula>
    </cfRule>
  </conditionalFormatting>
  <conditionalFormatting sqref="C71">
    <cfRule type="cellIs" dxfId="1716" priority="144" stopIfTrue="1" operator="notEqual">
      <formula>""</formula>
    </cfRule>
  </conditionalFormatting>
  <conditionalFormatting sqref="C71">
    <cfRule type="cellIs" dxfId="1715" priority="143" stopIfTrue="1" operator="notEqual">
      <formula>""</formula>
    </cfRule>
  </conditionalFormatting>
  <conditionalFormatting sqref="C60:C70">
    <cfRule type="cellIs" dxfId="1714" priority="142" stopIfTrue="1" operator="notEqual">
      <formula>""</formula>
    </cfRule>
  </conditionalFormatting>
  <conditionalFormatting sqref="C59">
    <cfRule type="cellIs" dxfId="1713" priority="141" stopIfTrue="1" operator="notEqual">
      <formula>""</formula>
    </cfRule>
  </conditionalFormatting>
  <conditionalFormatting sqref="C59">
    <cfRule type="cellIs" dxfId="1712" priority="140" stopIfTrue="1" operator="notEqual">
      <formula>""</formula>
    </cfRule>
  </conditionalFormatting>
  <conditionalFormatting sqref="C60:C69">
    <cfRule type="cellIs" dxfId="1711" priority="137" stopIfTrue="1" operator="notEqual">
      <formula>""</formula>
    </cfRule>
  </conditionalFormatting>
  <conditionalFormatting sqref="C48:C58">
    <cfRule type="cellIs" dxfId="1710" priority="139" stopIfTrue="1" operator="notEqual">
      <formula>""</formula>
    </cfRule>
  </conditionalFormatting>
  <conditionalFormatting sqref="C60:C69">
    <cfRule type="cellIs" dxfId="1709" priority="138" stopIfTrue="1" operator="notEqual">
      <formula>""</formula>
    </cfRule>
  </conditionalFormatting>
  <conditionalFormatting sqref="C72:C81">
    <cfRule type="cellIs" dxfId="1708" priority="136" stopIfTrue="1" operator="notEqual">
      <formula>""</formula>
    </cfRule>
  </conditionalFormatting>
  <conditionalFormatting sqref="C72:C81">
    <cfRule type="cellIs" dxfId="1707" priority="135" stopIfTrue="1" operator="notEqual">
      <formula>""</formula>
    </cfRule>
  </conditionalFormatting>
  <conditionalFormatting sqref="C71:C81">
    <cfRule type="cellIs" dxfId="1706" priority="134" stopIfTrue="1" operator="notEqual">
      <formula>""</formula>
    </cfRule>
  </conditionalFormatting>
  <conditionalFormatting sqref="C71:C81">
    <cfRule type="cellIs" dxfId="1705" priority="133" stopIfTrue="1" operator="notEqual">
      <formula>""</formula>
    </cfRule>
  </conditionalFormatting>
  <conditionalFormatting sqref="C60:C70">
    <cfRule type="cellIs" dxfId="1704" priority="132" stopIfTrue="1" operator="notEqual">
      <formula>""</formula>
    </cfRule>
  </conditionalFormatting>
  <conditionalFormatting sqref="C59">
    <cfRule type="cellIs" dxfId="1703" priority="131" stopIfTrue="1" operator="notEqual">
      <formula>""</formula>
    </cfRule>
  </conditionalFormatting>
  <conditionalFormatting sqref="C59">
    <cfRule type="cellIs" dxfId="1702" priority="130" stopIfTrue="1" operator="notEqual">
      <formula>""</formula>
    </cfRule>
  </conditionalFormatting>
  <conditionalFormatting sqref="C60:C69">
    <cfRule type="cellIs" dxfId="1701" priority="127" stopIfTrue="1" operator="notEqual">
      <formula>""</formula>
    </cfRule>
  </conditionalFormatting>
  <conditionalFormatting sqref="C48:C58">
    <cfRule type="cellIs" dxfId="1700" priority="129" stopIfTrue="1" operator="notEqual">
      <formula>""</formula>
    </cfRule>
  </conditionalFormatting>
  <conditionalFormatting sqref="C60:C69">
    <cfRule type="cellIs" dxfId="1699" priority="128" stopIfTrue="1" operator="notEqual">
      <formula>""</formula>
    </cfRule>
  </conditionalFormatting>
  <conditionalFormatting sqref="C59">
    <cfRule type="cellIs" dxfId="1698" priority="126" stopIfTrue="1" operator="notEqual">
      <formula>""</formula>
    </cfRule>
  </conditionalFormatting>
  <conditionalFormatting sqref="C59">
    <cfRule type="cellIs" dxfId="1697" priority="125" stopIfTrue="1" operator="notEqual">
      <formula>""</formula>
    </cfRule>
  </conditionalFormatting>
  <conditionalFormatting sqref="C48:C58">
    <cfRule type="cellIs" dxfId="1696" priority="124" stopIfTrue="1" operator="notEqual">
      <formula>""</formula>
    </cfRule>
  </conditionalFormatting>
  <conditionalFormatting sqref="C47">
    <cfRule type="cellIs" dxfId="1695" priority="123" stopIfTrue="1" operator="notEqual">
      <formula>""</formula>
    </cfRule>
  </conditionalFormatting>
  <conditionalFormatting sqref="C47">
    <cfRule type="cellIs" dxfId="1694" priority="122" stopIfTrue="1" operator="notEqual">
      <formula>""</formula>
    </cfRule>
  </conditionalFormatting>
  <conditionalFormatting sqref="C48:C57">
    <cfRule type="cellIs" dxfId="1693" priority="119" stopIfTrue="1" operator="notEqual">
      <formula>""</formula>
    </cfRule>
  </conditionalFormatting>
  <conditionalFormatting sqref="C36:C46">
    <cfRule type="cellIs" dxfId="1692" priority="121" stopIfTrue="1" operator="notEqual">
      <formula>""</formula>
    </cfRule>
  </conditionalFormatting>
  <conditionalFormatting sqref="C48:C57">
    <cfRule type="cellIs" dxfId="1691" priority="120" stopIfTrue="1" operator="notEqual">
      <formula>""</formula>
    </cfRule>
  </conditionalFormatting>
  <conditionalFormatting sqref="C60:C69">
    <cfRule type="cellIs" dxfId="1690" priority="118" stopIfTrue="1" operator="notEqual">
      <formula>""</formula>
    </cfRule>
  </conditionalFormatting>
  <conditionalFormatting sqref="C60:C69">
    <cfRule type="cellIs" dxfId="1689" priority="117" stopIfTrue="1" operator="notEqual">
      <formula>""</formula>
    </cfRule>
  </conditionalFormatting>
  <conditionalFormatting sqref="C71:C81">
    <cfRule type="cellIs" dxfId="1688" priority="116" stopIfTrue="1" operator="notEqual">
      <formula>""</formula>
    </cfRule>
  </conditionalFormatting>
  <conditionalFormatting sqref="C71:C81">
    <cfRule type="cellIs" dxfId="1687" priority="115" stopIfTrue="1" operator="notEqual">
      <formula>""</formula>
    </cfRule>
  </conditionalFormatting>
  <conditionalFormatting sqref="C60:C70">
    <cfRule type="cellIs" dxfId="1686" priority="114" stopIfTrue="1" operator="notEqual">
      <formula>""</formula>
    </cfRule>
  </conditionalFormatting>
  <conditionalFormatting sqref="C59">
    <cfRule type="cellIs" dxfId="1685" priority="113" stopIfTrue="1" operator="notEqual">
      <formula>""</formula>
    </cfRule>
  </conditionalFormatting>
  <conditionalFormatting sqref="C59">
    <cfRule type="cellIs" dxfId="1684" priority="112" stopIfTrue="1" operator="notEqual">
      <formula>""</formula>
    </cfRule>
  </conditionalFormatting>
  <conditionalFormatting sqref="C60:C69">
    <cfRule type="cellIs" dxfId="1683" priority="109" stopIfTrue="1" operator="notEqual">
      <formula>""</formula>
    </cfRule>
  </conditionalFormatting>
  <conditionalFormatting sqref="C48:C58">
    <cfRule type="cellIs" dxfId="1682" priority="111" stopIfTrue="1" operator="notEqual">
      <formula>""</formula>
    </cfRule>
  </conditionalFormatting>
  <conditionalFormatting sqref="C60:C69">
    <cfRule type="cellIs" dxfId="1681" priority="110" stopIfTrue="1" operator="notEqual">
      <formula>""</formula>
    </cfRule>
  </conditionalFormatting>
  <conditionalFormatting sqref="C59">
    <cfRule type="cellIs" dxfId="1680" priority="108" stopIfTrue="1" operator="notEqual">
      <formula>""</formula>
    </cfRule>
  </conditionalFormatting>
  <conditionalFormatting sqref="C59">
    <cfRule type="cellIs" dxfId="1679" priority="107" stopIfTrue="1" operator="notEqual">
      <formula>""</formula>
    </cfRule>
  </conditionalFormatting>
  <conditionalFormatting sqref="C48:C58">
    <cfRule type="cellIs" dxfId="1678" priority="106" stopIfTrue="1" operator="notEqual">
      <formula>""</formula>
    </cfRule>
  </conditionalFormatting>
  <conditionalFormatting sqref="C47">
    <cfRule type="cellIs" dxfId="1677" priority="105" stopIfTrue="1" operator="notEqual">
      <formula>""</formula>
    </cfRule>
  </conditionalFormatting>
  <conditionalFormatting sqref="C47">
    <cfRule type="cellIs" dxfId="1676" priority="104" stopIfTrue="1" operator="notEqual">
      <formula>""</formula>
    </cfRule>
  </conditionalFormatting>
  <conditionalFormatting sqref="C48:C57">
    <cfRule type="cellIs" dxfId="1675" priority="101" stopIfTrue="1" operator="notEqual">
      <formula>""</formula>
    </cfRule>
  </conditionalFormatting>
  <conditionalFormatting sqref="C36:C46">
    <cfRule type="cellIs" dxfId="1674" priority="103" stopIfTrue="1" operator="notEqual">
      <formula>""</formula>
    </cfRule>
  </conditionalFormatting>
  <conditionalFormatting sqref="C48:C57">
    <cfRule type="cellIs" dxfId="1673" priority="102" stopIfTrue="1" operator="notEqual">
      <formula>""</formula>
    </cfRule>
  </conditionalFormatting>
  <conditionalFormatting sqref="C60:C69">
    <cfRule type="cellIs" dxfId="1672" priority="100" stopIfTrue="1" operator="notEqual">
      <formula>""</formula>
    </cfRule>
  </conditionalFormatting>
  <conditionalFormatting sqref="C60:C69">
    <cfRule type="cellIs" dxfId="1671" priority="99" stopIfTrue="1" operator="notEqual">
      <formula>""</formula>
    </cfRule>
  </conditionalFormatting>
  <conditionalFormatting sqref="C59:C69">
    <cfRule type="cellIs" dxfId="1670" priority="98" stopIfTrue="1" operator="notEqual">
      <formula>""</formula>
    </cfRule>
  </conditionalFormatting>
  <conditionalFormatting sqref="C59:C69">
    <cfRule type="cellIs" dxfId="1669" priority="97" stopIfTrue="1" operator="notEqual">
      <formula>""</formula>
    </cfRule>
  </conditionalFormatting>
  <conditionalFormatting sqref="C48:C58">
    <cfRule type="cellIs" dxfId="1668" priority="96" stopIfTrue="1" operator="notEqual">
      <formula>""</formula>
    </cfRule>
  </conditionalFormatting>
  <conditionalFormatting sqref="C47">
    <cfRule type="cellIs" dxfId="1667" priority="95" stopIfTrue="1" operator="notEqual">
      <formula>""</formula>
    </cfRule>
  </conditionalFormatting>
  <conditionalFormatting sqref="C47">
    <cfRule type="cellIs" dxfId="1666" priority="94" stopIfTrue="1" operator="notEqual">
      <formula>""</formula>
    </cfRule>
  </conditionalFormatting>
  <conditionalFormatting sqref="C48:C57">
    <cfRule type="cellIs" dxfId="1665" priority="91" stopIfTrue="1" operator="notEqual">
      <formula>""</formula>
    </cfRule>
  </conditionalFormatting>
  <conditionalFormatting sqref="C36:C46">
    <cfRule type="cellIs" dxfId="1664" priority="93" stopIfTrue="1" operator="notEqual">
      <formula>""</formula>
    </cfRule>
  </conditionalFormatting>
  <conditionalFormatting sqref="C48:C57">
    <cfRule type="cellIs" dxfId="1663" priority="92" stopIfTrue="1" operator="notEqual">
      <formula>""</formula>
    </cfRule>
  </conditionalFormatting>
  <conditionalFormatting sqref="C47">
    <cfRule type="cellIs" dxfId="1662" priority="90" stopIfTrue="1" operator="notEqual">
      <formula>""</formula>
    </cfRule>
  </conditionalFormatting>
  <conditionalFormatting sqref="C47">
    <cfRule type="cellIs" dxfId="1661" priority="89" stopIfTrue="1" operator="notEqual">
      <formula>""</formula>
    </cfRule>
  </conditionalFormatting>
  <conditionalFormatting sqref="C36:C46">
    <cfRule type="cellIs" dxfId="1660" priority="88" stopIfTrue="1" operator="notEqual">
      <formula>""</formula>
    </cfRule>
  </conditionalFormatting>
  <conditionalFormatting sqref="C35">
    <cfRule type="cellIs" dxfId="1659" priority="87" stopIfTrue="1" operator="notEqual">
      <formula>""</formula>
    </cfRule>
  </conditionalFormatting>
  <conditionalFormatting sqref="C35">
    <cfRule type="cellIs" dxfId="1658" priority="86" stopIfTrue="1" operator="notEqual">
      <formula>""</formula>
    </cfRule>
  </conditionalFormatting>
  <conditionalFormatting sqref="C36:C45">
    <cfRule type="cellIs" dxfId="1657" priority="83" stopIfTrue="1" operator="notEqual">
      <formula>""</formula>
    </cfRule>
  </conditionalFormatting>
  <conditionalFormatting sqref="C24:C34">
    <cfRule type="cellIs" dxfId="1656" priority="85" stopIfTrue="1" operator="notEqual">
      <formula>""</formula>
    </cfRule>
  </conditionalFormatting>
  <conditionalFormatting sqref="C36:C45">
    <cfRule type="cellIs" dxfId="1655" priority="84" stopIfTrue="1" operator="notEqual">
      <formula>""</formula>
    </cfRule>
  </conditionalFormatting>
  <conditionalFormatting sqref="C48:C57">
    <cfRule type="cellIs" dxfId="1654" priority="82" stopIfTrue="1" operator="notEqual">
      <formula>""</formula>
    </cfRule>
  </conditionalFormatting>
  <conditionalFormatting sqref="C48:C57">
    <cfRule type="cellIs" dxfId="1653" priority="81" stopIfTrue="1" operator="notEqual">
      <formula>""</formula>
    </cfRule>
  </conditionalFormatting>
  <conditionalFormatting sqref="C72:C81">
    <cfRule type="cellIs" dxfId="1652" priority="77" stopIfTrue="1" operator="notEqual">
      <formula>""</formula>
    </cfRule>
  </conditionalFormatting>
  <conditionalFormatting sqref="C72:C81">
    <cfRule type="cellIs" dxfId="1651" priority="76" stopIfTrue="1" operator="notEqual">
      <formula>""</formula>
    </cfRule>
  </conditionalFormatting>
  <conditionalFormatting sqref="C71">
    <cfRule type="cellIs" dxfId="1650" priority="75" stopIfTrue="1" operator="notEqual">
      <formula>""</formula>
    </cfRule>
  </conditionalFormatting>
  <conditionalFormatting sqref="C71">
    <cfRule type="cellIs" dxfId="1649" priority="80" stopIfTrue="1" operator="notEqual">
      <formula>""</formula>
    </cfRule>
  </conditionalFormatting>
  <conditionalFormatting sqref="C71">
    <cfRule type="cellIs" dxfId="1648" priority="79" stopIfTrue="1" operator="notEqual">
      <formula>""</formula>
    </cfRule>
  </conditionalFormatting>
  <conditionalFormatting sqref="C60:C70">
    <cfRule type="cellIs" dxfId="1647" priority="78" stopIfTrue="1" operator="notEqual">
      <formula>""</formula>
    </cfRule>
  </conditionalFormatting>
  <conditionalFormatting sqref="C60:C70">
    <cfRule type="cellIs" dxfId="1646" priority="68" stopIfTrue="1" operator="notEqual">
      <formula>""</formula>
    </cfRule>
  </conditionalFormatting>
  <conditionalFormatting sqref="C59">
    <cfRule type="cellIs" dxfId="1645" priority="67" stopIfTrue="1" operator="notEqual">
      <formula>""</formula>
    </cfRule>
  </conditionalFormatting>
  <conditionalFormatting sqref="C59">
    <cfRule type="cellIs" dxfId="1644" priority="66" stopIfTrue="1" operator="notEqual">
      <formula>""</formula>
    </cfRule>
  </conditionalFormatting>
  <conditionalFormatting sqref="C48:C58">
    <cfRule type="cellIs" dxfId="1643" priority="65" stopIfTrue="1" operator="notEqual">
      <formula>""</formula>
    </cfRule>
  </conditionalFormatting>
  <conditionalFormatting sqref="C71">
    <cfRule type="cellIs" dxfId="1642" priority="74" stopIfTrue="1" operator="notEqual">
      <formula>""</formula>
    </cfRule>
  </conditionalFormatting>
  <conditionalFormatting sqref="C72:C81">
    <cfRule type="cellIs" dxfId="1641" priority="71" stopIfTrue="1" operator="notEqual">
      <formula>""</formula>
    </cfRule>
  </conditionalFormatting>
  <conditionalFormatting sqref="C60:C70">
    <cfRule type="cellIs" dxfId="1640" priority="73" stopIfTrue="1" operator="notEqual">
      <formula>""</formula>
    </cfRule>
  </conditionalFormatting>
  <conditionalFormatting sqref="C72:C81">
    <cfRule type="cellIs" dxfId="1639" priority="72" stopIfTrue="1" operator="notEqual">
      <formula>""</formula>
    </cfRule>
  </conditionalFormatting>
  <conditionalFormatting sqref="C71">
    <cfRule type="cellIs" dxfId="1638" priority="70" stopIfTrue="1" operator="notEqual">
      <formula>""</formula>
    </cfRule>
  </conditionalFormatting>
  <conditionalFormatting sqref="C71">
    <cfRule type="cellIs" dxfId="1637" priority="69" stopIfTrue="1" operator="notEqual">
      <formula>""</formula>
    </cfRule>
  </conditionalFormatting>
  <conditionalFormatting sqref="C60:C69">
    <cfRule type="cellIs" dxfId="1636" priority="63" stopIfTrue="1" operator="notEqual">
      <formula>""</formula>
    </cfRule>
  </conditionalFormatting>
  <conditionalFormatting sqref="C60:C69">
    <cfRule type="cellIs" dxfId="1635" priority="64" stopIfTrue="1" operator="notEqual">
      <formula>""</formula>
    </cfRule>
  </conditionalFormatting>
  <conditionalFormatting sqref="C72:C81">
    <cfRule type="cellIs" dxfId="1634" priority="62" stopIfTrue="1" operator="notEqual">
      <formula>""</formula>
    </cfRule>
  </conditionalFormatting>
  <conditionalFormatting sqref="C72:C81">
    <cfRule type="cellIs" dxfId="1633" priority="61" stopIfTrue="1" operator="notEqual">
      <formula>""</formula>
    </cfRule>
  </conditionalFormatting>
  <conditionalFormatting sqref="C59">
    <cfRule type="cellIs" dxfId="1632" priority="51" stopIfTrue="1" operator="notEqual">
      <formula>""</formula>
    </cfRule>
  </conditionalFormatting>
  <conditionalFormatting sqref="C48:C58">
    <cfRule type="cellIs" dxfId="1631" priority="50" stopIfTrue="1" operator="notEqual">
      <formula>""</formula>
    </cfRule>
  </conditionalFormatting>
  <conditionalFormatting sqref="C71">
    <cfRule type="cellIs" dxfId="1630" priority="60" stopIfTrue="1" operator="notEqual">
      <formula>""</formula>
    </cfRule>
  </conditionalFormatting>
  <conditionalFormatting sqref="C71">
    <cfRule type="cellIs" dxfId="1629" priority="59" stopIfTrue="1" operator="notEqual">
      <formula>""</formula>
    </cfRule>
  </conditionalFormatting>
  <conditionalFormatting sqref="C72:C81">
    <cfRule type="cellIs" dxfId="1628" priority="56" stopIfTrue="1" operator="notEqual">
      <formula>""</formula>
    </cfRule>
  </conditionalFormatting>
  <conditionalFormatting sqref="C60:C70">
    <cfRule type="cellIs" dxfId="1627" priority="58" stopIfTrue="1" operator="notEqual">
      <formula>""</formula>
    </cfRule>
  </conditionalFormatting>
  <conditionalFormatting sqref="C72:C81">
    <cfRule type="cellIs" dxfId="1626" priority="57" stopIfTrue="1" operator="notEqual">
      <formula>""</formula>
    </cfRule>
  </conditionalFormatting>
  <conditionalFormatting sqref="C71">
    <cfRule type="cellIs" dxfId="1625" priority="55" stopIfTrue="1" operator="notEqual">
      <formula>""</formula>
    </cfRule>
  </conditionalFormatting>
  <conditionalFormatting sqref="C71">
    <cfRule type="cellIs" dxfId="1624" priority="54" stopIfTrue="1" operator="notEqual">
      <formula>""</formula>
    </cfRule>
  </conditionalFormatting>
  <conditionalFormatting sqref="C60:C70">
    <cfRule type="cellIs" dxfId="1623" priority="53" stopIfTrue="1" operator="notEqual">
      <formula>""</formula>
    </cfRule>
  </conditionalFormatting>
  <conditionalFormatting sqref="C59">
    <cfRule type="cellIs" dxfId="1622" priority="52" stopIfTrue="1" operator="notEqual">
      <formula>""</formula>
    </cfRule>
  </conditionalFormatting>
  <conditionalFormatting sqref="C60:C69">
    <cfRule type="cellIs" dxfId="1621" priority="48" stopIfTrue="1" operator="notEqual">
      <formula>""</formula>
    </cfRule>
  </conditionalFormatting>
  <conditionalFormatting sqref="C60:C69">
    <cfRule type="cellIs" dxfId="1620" priority="49" stopIfTrue="1" operator="notEqual">
      <formula>""</formula>
    </cfRule>
  </conditionalFormatting>
  <conditionalFormatting sqref="C72:C81">
    <cfRule type="cellIs" dxfId="1619" priority="47" stopIfTrue="1" operator="notEqual">
      <formula>""</formula>
    </cfRule>
  </conditionalFormatting>
  <conditionalFormatting sqref="C72:C81">
    <cfRule type="cellIs" dxfId="1618" priority="46" stopIfTrue="1" operator="notEqual">
      <formula>""</formula>
    </cfRule>
  </conditionalFormatting>
  <conditionalFormatting sqref="C71:C81">
    <cfRule type="cellIs" dxfId="1617" priority="45" stopIfTrue="1" operator="notEqual">
      <formula>""</formula>
    </cfRule>
  </conditionalFormatting>
  <conditionalFormatting sqref="C71:C81">
    <cfRule type="cellIs" dxfId="1616" priority="44" stopIfTrue="1" operator="notEqual">
      <formula>""</formula>
    </cfRule>
  </conditionalFormatting>
  <conditionalFormatting sqref="C60:C70">
    <cfRule type="cellIs" dxfId="1615" priority="43" stopIfTrue="1" operator="notEqual">
      <formula>""</formula>
    </cfRule>
  </conditionalFormatting>
  <conditionalFormatting sqref="C59">
    <cfRule type="cellIs" dxfId="1614" priority="42" stopIfTrue="1" operator="notEqual">
      <formula>""</formula>
    </cfRule>
  </conditionalFormatting>
  <conditionalFormatting sqref="C59">
    <cfRule type="cellIs" dxfId="1613" priority="41" stopIfTrue="1" operator="notEqual">
      <formula>""</formula>
    </cfRule>
  </conditionalFormatting>
  <conditionalFormatting sqref="C60:C69">
    <cfRule type="cellIs" dxfId="1612" priority="38" stopIfTrue="1" operator="notEqual">
      <formula>""</formula>
    </cfRule>
  </conditionalFormatting>
  <conditionalFormatting sqref="C48:C58">
    <cfRule type="cellIs" dxfId="1611" priority="40" stopIfTrue="1" operator="notEqual">
      <formula>""</formula>
    </cfRule>
  </conditionalFormatting>
  <conditionalFormatting sqref="C60:C69">
    <cfRule type="cellIs" dxfId="1610" priority="39" stopIfTrue="1" operator="notEqual">
      <formula>""</formula>
    </cfRule>
  </conditionalFormatting>
  <conditionalFormatting sqref="C59">
    <cfRule type="cellIs" dxfId="1609" priority="37" stopIfTrue="1" operator="notEqual">
      <formula>""</formula>
    </cfRule>
  </conditionalFormatting>
  <conditionalFormatting sqref="C59">
    <cfRule type="cellIs" dxfId="1608" priority="36" stopIfTrue="1" operator="notEqual">
      <formula>""</formula>
    </cfRule>
  </conditionalFormatting>
  <conditionalFormatting sqref="C48:C58">
    <cfRule type="cellIs" dxfId="1607" priority="35" stopIfTrue="1" operator="notEqual">
      <formula>""</formula>
    </cfRule>
  </conditionalFormatting>
  <conditionalFormatting sqref="C47">
    <cfRule type="cellIs" dxfId="1606" priority="34" stopIfTrue="1" operator="notEqual">
      <formula>""</formula>
    </cfRule>
  </conditionalFormatting>
  <conditionalFormatting sqref="C47">
    <cfRule type="cellIs" dxfId="1605" priority="33" stopIfTrue="1" operator="notEqual">
      <formula>""</formula>
    </cfRule>
  </conditionalFormatting>
  <conditionalFormatting sqref="C48:C57">
    <cfRule type="cellIs" dxfId="1604" priority="30" stopIfTrue="1" operator="notEqual">
      <formula>""</formula>
    </cfRule>
  </conditionalFormatting>
  <conditionalFormatting sqref="C36:C46">
    <cfRule type="cellIs" dxfId="1603" priority="32" stopIfTrue="1" operator="notEqual">
      <formula>""</formula>
    </cfRule>
  </conditionalFormatting>
  <conditionalFormatting sqref="C48:C57">
    <cfRule type="cellIs" dxfId="1602" priority="31" stopIfTrue="1" operator="notEqual">
      <formula>""</formula>
    </cfRule>
  </conditionalFormatting>
  <conditionalFormatting sqref="C60:C69">
    <cfRule type="cellIs" dxfId="1601" priority="29" stopIfTrue="1" operator="notEqual">
      <formula>""</formula>
    </cfRule>
  </conditionalFormatting>
  <conditionalFormatting sqref="C60:C69">
    <cfRule type="cellIs" dxfId="1600" priority="28" stopIfTrue="1" operator="notEqual">
      <formula>""</formula>
    </cfRule>
  </conditionalFormatting>
  <conditionalFormatting sqref="C84:C93">
    <cfRule type="cellIs" dxfId="1599" priority="21" stopIfTrue="1" operator="notEqual">
      <formula>""</formula>
    </cfRule>
  </conditionalFormatting>
  <conditionalFormatting sqref="C84:C93">
    <cfRule type="cellIs" dxfId="1598" priority="20" stopIfTrue="1" operator="notEqual">
      <formula>""</formula>
    </cfRule>
  </conditionalFormatting>
  <conditionalFormatting sqref="C83">
    <cfRule type="cellIs" dxfId="1597" priority="19" stopIfTrue="1" operator="notEqual">
      <formula>""</formula>
    </cfRule>
  </conditionalFormatting>
  <conditionalFormatting sqref="C83">
    <cfRule type="cellIs" dxfId="1596" priority="18" stopIfTrue="1" operator="notEqual">
      <formula>""</formula>
    </cfRule>
  </conditionalFormatting>
  <conditionalFormatting sqref="C84:C93">
    <cfRule type="cellIs" dxfId="1595" priority="17" stopIfTrue="1" operator="notEqual">
      <formula>""</formula>
    </cfRule>
  </conditionalFormatting>
  <conditionalFormatting sqref="C83">
    <cfRule type="cellIs" dxfId="1594" priority="27" stopIfTrue="1" operator="notEqual">
      <formula>""</formula>
    </cfRule>
  </conditionalFormatting>
  <conditionalFormatting sqref="C83:C93">
    <cfRule type="cellIs" dxfId="1593" priority="26" stopIfTrue="1" operator="notEqual">
      <formula>""</formula>
    </cfRule>
  </conditionalFormatting>
  <conditionalFormatting sqref="C83:C93">
    <cfRule type="cellIs" dxfId="1592" priority="25" stopIfTrue="1" operator="notEqual">
      <formula>""</formula>
    </cfRule>
  </conditionalFormatting>
  <conditionalFormatting sqref="C84:C93">
    <cfRule type="cellIs" dxfId="1591" priority="24" stopIfTrue="1" operator="notEqual">
      <formula>""</formula>
    </cfRule>
  </conditionalFormatting>
  <conditionalFormatting sqref="C83">
    <cfRule type="cellIs" dxfId="1590" priority="23" stopIfTrue="1" operator="notEqual">
      <formula>""</formula>
    </cfRule>
  </conditionalFormatting>
  <conditionalFormatting sqref="C83">
    <cfRule type="cellIs" dxfId="1589" priority="22" stopIfTrue="1" operator="notEqual">
      <formula>""</formula>
    </cfRule>
  </conditionalFormatting>
  <conditionalFormatting sqref="C84:C93">
    <cfRule type="cellIs" dxfId="1588" priority="16" stopIfTrue="1" operator="notEqual">
      <formula>""</formula>
    </cfRule>
  </conditionalFormatting>
  <conditionalFormatting sqref="C83:C93">
    <cfRule type="cellIs" dxfId="1587" priority="15" stopIfTrue="1" operator="notEqual">
      <formula>""</formula>
    </cfRule>
  </conditionalFormatting>
  <conditionalFormatting sqref="C83:C93">
    <cfRule type="cellIs" dxfId="1586" priority="14" stopIfTrue="1" operator="notEqual">
      <formula>""</formula>
    </cfRule>
  </conditionalFormatting>
  <conditionalFormatting sqref="C83:C93">
    <cfRule type="cellIs" dxfId="1585" priority="13" stopIfTrue="1" operator="notEqual">
      <formula>""</formula>
    </cfRule>
  </conditionalFormatting>
  <conditionalFormatting sqref="C83:C93">
    <cfRule type="cellIs" dxfId="1584" priority="12" stopIfTrue="1" operator="notEqual">
      <formula>""</formula>
    </cfRule>
  </conditionalFormatting>
  <conditionalFormatting sqref="C84:C93">
    <cfRule type="cellIs" dxfId="1583" priority="11" stopIfTrue="1" operator="notEqual">
      <formula>""</formula>
    </cfRule>
  </conditionalFormatting>
  <conditionalFormatting sqref="C84:C93">
    <cfRule type="cellIs" dxfId="1582" priority="10" stopIfTrue="1" operator="notEqual">
      <formula>""</formula>
    </cfRule>
  </conditionalFormatting>
  <conditionalFormatting sqref="C84:C93">
    <cfRule type="cellIs" dxfId="1581" priority="9" stopIfTrue="1" operator="notEqual">
      <formula>""</formula>
    </cfRule>
  </conditionalFormatting>
  <conditionalFormatting sqref="C84:C93">
    <cfRule type="cellIs" dxfId="1580" priority="8" stopIfTrue="1" operator="notEqual">
      <formula>""</formula>
    </cfRule>
  </conditionalFormatting>
  <conditionalFormatting sqref="C84:C93">
    <cfRule type="cellIs" dxfId="1579" priority="7" stopIfTrue="1" operator="notEqual">
      <formula>""</formula>
    </cfRule>
  </conditionalFormatting>
  <conditionalFormatting sqref="C106">
    <cfRule type="cellIs" dxfId="1578" priority="6" stopIfTrue="1" operator="notEqual">
      <formula>""</formula>
    </cfRule>
  </conditionalFormatting>
  <conditionalFormatting sqref="C106">
    <cfRule type="cellIs" dxfId="1577" priority="5" stopIfTrue="1" operator="notEqual">
      <formula>""</formula>
    </cfRule>
  </conditionalFormatting>
  <conditionalFormatting sqref="C95:C96">
    <cfRule type="cellIs" dxfId="1576" priority="4" stopIfTrue="1" operator="notEqual">
      <formula>""</formula>
    </cfRule>
  </conditionalFormatting>
  <conditionalFormatting sqref="C95:C96">
    <cfRule type="cellIs" dxfId="1575" priority="3" stopIfTrue="1" operator="notEqual">
      <formula>""</formula>
    </cfRule>
  </conditionalFormatting>
  <conditionalFormatting sqref="B133:B144">
    <cfRule type="cellIs" dxfId="1574" priority="2" stopIfTrue="1" operator="notEqual">
      <formula>""</formula>
    </cfRule>
  </conditionalFormatting>
  <conditionalFormatting sqref="B133:B144">
    <cfRule type="cellIs" dxfId="1573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AK153"/>
  <sheetViews>
    <sheetView view="pageBreakPreview" zoomScale="110" zoomScaleNormal="110" zoomScaleSheetLayoutView="110" workbookViewId="0">
      <pane ySplit="10" topLeftCell="A135" activePane="bottomLeft" state="frozen"/>
      <selection pane="bottomLeft" activeCell="J139" sqref="J139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5.28515625" style="1" customWidth="1"/>
    <col min="5" max="5" width="5.140625" style="1" customWidth="1"/>
    <col min="6" max="6" width="6.28515625" style="1" customWidth="1"/>
    <col min="7" max="7" width="3.7109375" style="1" customWidth="1"/>
    <col min="8" max="8" width="5.85546875" style="1" customWidth="1"/>
    <col min="9" max="9" width="7.5703125" style="1" customWidth="1"/>
    <col min="10" max="27" width="6.7109375" style="1" customWidth="1"/>
    <col min="30" max="30" width="10" bestFit="1" customWidth="1"/>
    <col min="33" max="33" width="10.85546875" customWidth="1"/>
    <col min="34" max="34" width="9.85546875" customWidth="1"/>
    <col min="37" max="37" width="10" bestFit="1" customWidth="1"/>
  </cols>
  <sheetData>
    <row r="3" spans="1:35" ht="9.75" customHeight="1">
      <c r="I3" s="3" t="s">
        <v>2</v>
      </c>
      <c r="J3" s="2"/>
      <c r="K3" s="2"/>
      <c r="L3" s="2"/>
      <c r="M3" s="2"/>
      <c r="N3" s="2"/>
    </row>
    <row r="4" spans="1:35" ht="9.75" customHeight="1">
      <c r="I4" s="3" t="s">
        <v>174</v>
      </c>
      <c r="J4" s="2"/>
      <c r="K4" s="2"/>
      <c r="L4" s="2"/>
      <c r="M4" s="2"/>
      <c r="N4" s="2"/>
    </row>
    <row r="5" spans="1:35">
      <c r="I5" s="4" t="s">
        <v>1</v>
      </c>
    </row>
    <row r="6" spans="1:35" ht="2.25" customHeight="1"/>
    <row r="7" spans="1:35" ht="13.5" customHeight="1">
      <c r="B7" s="114" t="s">
        <v>191</v>
      </c>
      <c r="C7" s="114"/>
      <c r="D7" s="114"/>
      <c r="E7" s="114"/>
      <c r="F7" s="114"/>
      <c r="G7" s="114"/>
      <c r="H7" s="45"/>
      <c r="I7" s="45"/>
      <c r="J7" s="45"/>
      <c r="K7" s="462" t="s">
        <v>190</v>
      </c>
      <c r="L7" s="462"/>
      <c r="M7" s="363">
        <f>'base(indices)'!K1</f>
        <v>44044</v>
      </c>
      <c r="N7" s="110"/>
      <c r="O7" s="110"/>
      <c r="T7" s="115" t="s">
        <v>156</v>
      </c>
      <c r="U7" s="21"/>
      <c r="V7" s="21"/>
      <c r="W7" s="411">
        <f>'base(indices)'!H1</f>
        <v>44409</v>
      </c>
      <c r="X7" s="411"/>
    </row>
    <row r="8" spans="1:35" ht="13.5" thickBot="1">
      <c r="B8" s="6" t="str">
        <f>'BENEFÍCIOS-SEM JRS E SEM CORREÇ'!B8</f>
        <v>Obs: D.I.P. (Data Início Pgto-Adm) em:</v>
      </c>
      <c r="C8" s="6"/>
      <c r="F8" s="5"/>
      <c r="G8" s="5"/>
      <c r="I8" s="421">
        <f>'BENEFÍCIOS-SEM JRS E SEM CORREÇ'!I8:I8</f>
        <v>44409</v>
      </c>
      <c r="J8" s="421"/>
      <c r="K8" s="273"/>
      <c r="L8" s="109"/>
      <c r="M8" s="110"/>
      <c r="N8" s="111"/>
      <c r="O8" s="110"/>
    </row>
    <row r="9" spans="1:35" ht="12.75" customHeight="1" thickBot="1">
      <c r="A9" s="434" t="s">
        <v>42</v>
      </c>
      <c r="B9" s="442" t="s">
        <v>4</v>
      </c>
      <c r="C9" s="444" t="s">
        <v>36</v>
      </c>
      <c r="D9" s="446" t="s">
        <v>37</v>
      </c>
      <c r="E9" s="446" t="s">
        <v>43</v>
      </c>
      <c r="F9" s="391" t="s">
        <v>164</v>
      </c>
      <c r="G9" s="391" t="s">
        <v>165</v>
      </c>
      <c r="H9" s="404" t="s">
        <v>157</v>
      </c>
      <c r="I9" s="455" t="s">
        <v>160</v>
      </c>
      <c r="J9" s="430" t="s">
        <v>161</v>
      </c>
      <c r="K9" s="457"/>
      <c r="L9" s="458"/>
      <c r="M9" s="452">
        <v>0.95</v>
      </c>
      <c r="N9" s="453"/>
      <c r="O9" s="454"/>
      <c r="P9" s="448">
        <v>0.9</v>
      </c>
      <c r="Q9" s="449"/>
      <c r="R9" s="450"/>
      <c r="S9" s="452">
        <v>0.8</v>
      </c>
      <c r="T9" s="453"/>
      <c r="U9" s="454"/>
      <c r="V9" s="448">
        <v>0.7</v>
      </c>
      <c r="W9" s="449"/>
      <c r="X9" s="450"/>
      <c r="Y9" s="448">
        <v>0.6</v>
      </c>
      <c r="Z9" s="449"/>
      <c r="AA9" s="450"/>
    </row>
    <row r="10" spans="1:35" ht="28.5" customHeight="1" thickBot="1">
      <c r="A10" s="435"/>
      <c r="B10" s="443"/>
      <c r="C10" s="445"/>
      <c r="D10" s="447"/>
      <c r="E10" s="447"/>
      <c r="F10" s="392"/>
      <c r="G10" s="392"/>
      <c r="H10" s="405"/>
      <c r="I10" s="456"/>
      <c r="J10" s="167" t="s">
        <v>38</v>
      </c>
      <c r="K10" s="206" t="s">
        <v>82</v>
      </c>
      <c r="L10" s="207" t="s">
        <v>0</v>
      </c>
      <c r="M10" s="208" t="s">
        <v>38</v>
      </c>
      <c r="N10" s="206" t="s">
        <v>82</v>
      </c>
      <c r="O10" s="208" t="s">
        <v>133</v>
      </c>
      <c r="P10" s="199" t="s">
        <v>38</v>
      </c>
      <c r="Q10" s="206" t="s">
        <v>82</v>
      </c>
      <c r="R10" s="209" t="s">
        <v>39</v>
      </c>
      <c r="S10" s="208" t="s">
        <v>38</v>
      </c>
      <c r="T10" s="206" t="s">
        <v>82</v>
      </c>
      <c r="U10" s="208" t="s">
        <v>46</v>
      </c>
      <c r="V10" s="208" t="s">
        <v>38</v>
      </c>
      <c r="W10" s="206" t="s">
        <v>82</v>
      </c>
      <c r="X10" s="208" t="s">
        <v>47</v>
      </c>
      <c r="Y10" s="208" t="s">
        <v>38</v>
      </c>
      <c r="Z10" s="206" t="s">
        <v>82</v>
      </c>
      <c r="AA10" s="208" t="s">
        <v>48</v>
      </c>
    </row>
    <row r="11" spans="1:35" ht="13.5" customHeight="1">
      <c r="A11" s="162">
        <v>120</v>
      </c>
      <c r="B11" s="160">
        <v>40544</v>
      </c>
      <c r="C11" s="47">
        <f>'BENEFÍCIOS-SEM JRS E SEM CORREÇ'!C11</f>
        <v>540</v>
      </c>
      <c r="D11" s="306">
        <f>'base(indices)'!G16</f>
        <v>1.42336467</v>
      </c>
      <c r="E11" s="163">
        <f t="shared" ref="E11:E74" si="0">C11*D11</f>
        <v>768.6169218</v>
      </c>
      <c r="F11" s="359">
        <f>'base(indices)'!I16</f>
        <v>1.7061E-2</v>
      </c>
      <c r="G11" s="87">
        <f t="shared" ref="G11:G74" si="1">E11*F11</f>
        <v>13.1133733028298</v>
      </c>
      <c r="H11" s="89">
        <f t="shared" ref="H11:H74" si="2">E11+G11</f>
        <v>781.73029510282981</v>
      </c>
      <c r="I11" s="298">
        <f>H131</f>
        <v>135193.54410281751</v>
      </c>
      <c r="J11" s="123">
        <f>IF((I11-H$21+(H$21/12*12))+K11&gt;I149,I149-K11,(I11-H$21+(H$21/12*12)))</f>
        <v>58029.135071328608</v>
      </c>
      <c r="K11" s="123">
        <f t="shared" ref="K11:K74" si="3">I$148</f>
        <v>7970.8649286713926</v>
      </c>
      <c r="L11" s="123">
        <f t="shared" ref="L11:L20" si="4">J11+K11</f>
        <v>66000</v>
      </c>
      <c r="M11" s="123">
        <f t="shared" ref="M11:M20" si="5">J11*M$9</f>
        <v>55127.678317762176</v>
      </c>
      <c r="N11" s="123">
        <f t="shared" ref="N11:N20" si="6">K11*M$9</f>
        <v>7572.3216822378226</v>
      </c>
      <c r="O11" s="123">
        <f t="shared" ref="O11:O20" si="7">M11+N11</f>
        <v>62700</v>
      </c>
      <c r="P11" s="100">
        <f t="shared" ref="P11:P29" si="8">J11*$P$9</f>
        <v>52226.221564195752</v>
      </c>
      <c r="Q11" s="123">
        <f t="shared" ref="Q11:Q74" si="9">K11*P$9</f>
        <v>7173.7784358042536</v>
      </c>
      <c r="R11" s="123">
        <f>P11+Q11</f>
        <v>59400.000000000007</v>
      </c>
      <c r="S11" s="123">
        <f t="shared" ref="S11:S74" si="10">J11*S$9</f>
        <v>46423.308057062888</v>
      </c>
      <c r="T11" s="123">
        <f t="shared" ref="T11:T74" si="11">K11*S$9</f>
        <v>6376.6919429371146</v>
      </c>
      <c r="U11" s="123">
        <f t="shared" ref="U11:U74" si="12">S11+T11</f>
        <v>52800</v>
      </c>
      <c r="V11" s="123">
        <f t="shared" ref="V11:V74" si="13">J11*V$9</f>
        <v>40620.394549930024</v>
      </c>
      <c r="W11" s="123">
        <f t="shared" ref="W11:W74" si="14">K11*V$9</f>
        <v>5579.6054500699747</v>
      </c>
      <c r="X11" s="123">
        <f t="shared" ref="X11:X74" si="15">V11+W11</f>
        <v>46200</v>
      </c>
      <c r="Y11" s="123">
        <f t="shared" ref="Y11:Y74" si="16">J11*Y$9</f>
        <v>34817.481042797161</v>
      </c>
      <c r="Z11" s="123">
        <f t="shared" ref="Z11:Z74" si="17">K11*Y$9</f>
        <v>4782.5189572028357</v>
      </c>
      <c r="AA11" s="55">
        <f t="shared" ref="AA11:AA74" si="18">Y11+Z11</f>
        <v>39600</v>
      </c>
      <c r="AB11" s="18"/>
      <c r="AC11" s="18"/>
      <c r="AD11" s="18"/>
      <c r="AE11" s="18"/>
      <c r="AF11" s="18"/>
      <c r="AG11" s="19"/>
      <c r="AH11" s="18"/>
      <c r="AI11" s="18"/>
    </row>
    <row r="12" spans="1:35" s="30" customFormat="1" ht="13.5" customHeight="1">
      <c r="A12" s="285">
        <v>119</v>
      </c>
      <c r="B12" s="56">
        <v>40575</v>
      </c>
      <c r="C12" s="68">
        <f>'BENEFÍCIOS-SEM JRS E SEM CORREÇ'!C12</f>
        <v>540</v>
      </c>
      <c r="D12" s="316">
        <f>'base(indices)'!G17</f>
        <v>1.4223476900000001</v>
      </c>
      <c r="E12" s="58">
        <f t="shared" si="0"/>
        <v>768.06775260000006</v>
      </c>
      <c r="F12" s="360">
        <f>'base(indices)'!I17</f>
        <v>1.7061E-2</v>
      </c>
      <c r="G12" s="60">
        <f t="shared" si="1"/>
        <v>13.1040039271086</v>
      </c>
      <c r="H12" s="61">
        <f t="shared" si="2"/>
        <v>781.17175652710864</v>
      </c>
      <c r="I12" s="299">
        <f>I11-H11</f>
        <v>134411.81380771467</v>
      </c>
      <c r="J12" s="102">
        <f>IF((I12-H$21+(H$21/12*11))+K12&gt;I149,I149-K12,(I12-H$21+(H$21/12*11)))</f>
        <v>58029.135071328608</v>
      </c>
      <c r="K12" s="102">
        <f t="shared" si="3"/>
        <v>7970.8649286713926</v>
      </c>
      <c r="L12" s="102">
        <f t="shared" si="4"/>
        <v>66000</v>
      </c>
      <c r="M12" s="102">
        <f t="shared" si="5"/>
        <v>55127.678317762176</v>
      </c>
      <c r="N12" s="102">
        <f t="shared" si="6"/>
        <v>7572.3216822378226</v>
      </c>
      <c r="O12" s="102">
        <f t="shared" si="7"/>
        <v>62700</v>
      </c>
      <c r="P12" s="102">
        <f t="shared" si="8"/>
        <v>52226.221564195752</v>
      </c>
      <c r="Q12" s="102">
        <f t="shared" si="9"/>
        <v>7173.7784358042536</v>
      </c>
      <c r="R12" s="102">
        <f t="shared" ref="R12:R36" si="19">P12+Q12</f>
        <v>59400.000000000007</v>
      </c>
      <c r="S12" s="102">
        <f t="shared" si="10"/>
        <v>46423.308057062888</v>
      </c>
      <c r="T12" s="102">
        <f t="shared" si="11"/>
        <v>6376.6919429371146</v>
      </c>
      <c r="U12" s="102">
        <f t="shared" si="12"/>
        <v>52800</v>
      </c>
      <c r="V12" s="102">
        <f t="shared" si="13"/>
        <v>40620.394549930024</v>
      </c>
      <c r="W12" s="102">
        <f t="shared" si="14"/>
        <v>5579.6054500699747</v>
      </c>
      <c r="X12" s="102">
        <f t="shared" si="15"/>
        <v>46200</v>
      </c>
      <c r="Y12" s="102">
        <f t="shared" si="16"/>
        <v>34817.481042797161</v>
      </c>
      <c r="Z12" s="102">
        <f t="shared" si="17"/>
        <v>4782.5189572028357</v>
      </c>
      <c r="AA12" s="66">
        <f t="shared" si="18"/>
        <v>39600</v>
      </c>
      <c r="AB12" s="36"/>
      <c r="AC12" s="36"/>
      <c r="AD12" s="36"/>
      <c r="AE12" s="36"/>
      <c r="AF12" s="36"/>
      <c r="AG12" s="37"/>
      <c r="AH12" s="36"/>
      <c r="AI12" s="36"/>
    </row>
    <row r="13" spans="1:35" ht="13.5" customHeight="1">
      <c r="A13" s="285">
        <v>118</v>
      </c>
      <c r="B13" s="56">
        <v>40603</v>
      </c>
      <c r="C13" s="68">
        <f>'BENEFÍCIOS-SEM JRS E SEM CORREÇ'!C13</f>
        <v>545</v>
      </c>
      <c r="D13" s="316">
        <f>'base(indices)'!G18</f>
        <v>1.42160277</v>
      </c>
      <c r="E13" s="69">
        <f t="shared" si="0"/>
        <v>774.77350965000005</v>
      </c>
      <c r="F13" s="360">
        <f>'base(indices)'!I18</f>
        <v>1.7061E-2</v>
      </c>
      <c r="G13" s="70">
        <f t="shared" si="1"/>
        <v>13.218410848138651</v>
      </c>
      <c r="H13" s="71">
        <f t="shared" si="2"/>
        <v>787.99192049813871</v>
      </c>
      <c r="I13" s="300">
        <f t="shared" ref="I13:I76" si="20">I12-H12</f>
        <v>133630.64205118758</v>
      </c>
      <c r="J13" s="122">
        <f>IF((I13-H$21+(H$21/12*10))+K13&gt;I149,I149-K13,(I13-H$21+(H$21/12*10)))</f>
        <v>58029.135071328608</v>
      </c>
      <c r="K13" s="122">
        <f t="shared" si="3"/>
        <v>7970.8649286713926</v>
      </c>
      <c r="L13" s="122">
        <f t="shared" si="4"/>
        <v>66000</v>
      </c>
      <c r="M13" s="122">
        <f t="shared" si="5"/>
        <v>55127.678317762176</v>
      </c>
      <c r="N13" s="122">
        <f t="shared" si="6"/>
        <v>7572.3216822378226</v>
      </c>
      <c r="O13" s="122">
        <f t="shared" si="7"/>
        <v>62700</v>
      </c>
      <c r="P13" s="104">
        <f t="shared" si="8"/>
        <v>52226.221564195752</v>
      </c>
      <c r="Q13" s="122">
        <f t="shared" si="9"/>
        <v>7173.7784358042536</v>
      </c>
      <c r="R13" s="122">
        <f t="shared" si="19"/>
        <v>59400.000000000007</v>
      </c>
      <c r="S13" s="122">
        <f t="shared" si="10"/>
        <v>46423.308057062888</v>
      </c>
      <c r="T13" s="122">
        <f t="shared" si="11"/>
        <v>6376.6919429371146</v>
      </c>
      <c r="U13" s="122">
        <f t="shared" si="12"/>
        <v>52800</v>
      </c>
      <c r="V13" s="122">
        <f t="shared" si="13"/>
        <v>40620.394549930024</v>
      </c>
      <c r="W13" s="122">
        <f t="shared" si="14"/>
        <v>5579.6054500699747</v>
      </c>
      <c r="X13" s="122">
        <f t="shared" si="15"/>
        <v>46200</v>
      </c>
      <c r="Y13" s="122">
        <f t="shared" si="16"/>
        <v>34817.481042797161</v>
      </c>
      <c r="Z13" s="122">
        <f t="shared" si="17"/>
        <v>4782.5189572028357</v>
      </c>
      <c r="AA13" s="52">
        <f t="shared" si="18"/>
        <v>39600</v>
      </c>
      <c r="AB13" s="18"/>
      <c r="AC13" s="18"/>
      <c r="AD13" s="18"/>
      <c r="AE13" s="18"/>
      <c r="AF13" s="18"/>
      <c r="AG13" s="19"/>
      <c r="AH13" s="18"/>
      <c r="AI13" s="18"/>
    </row>
    <row r="14" spans="1:35" s="30" customFormat="1" ht="13.5" customHeight="1">
      <c r="A14" s="285">
        <v>117</v>
      </c>
      <c r="B14" s="56">
        <v>40634</v>
      </c>
      <c r="C14" s="68">
        <f>'BENEFÍCIOS-SEM JRS E SEM CORREÇ'!C14</f>
        <v>545</v>
      </c>
      <c r="D14" s="316">
        <f>'base(indices)'!G19</f>
        <v>1.41988187</v>
      </c>
      <c r="E14" s="58">
        <f t="shared" si="0"/>
        <v>773.83561914999996</v>
      </c>
      <c r="F14" s="360">
        <f>'base(indices)'!I19</f>
        <v>1.7061E-2</v>
      </c>
      <c r="G14" s="60">
        <f t="shared" si="1"/>
        <v>13.202409498318149</v>
      </c>
      <c r="H14" s="61">
        <f t="shared" si="2"/>
        <v>787.03802864831812</v>
      </c>
      <c r="I14" s="299">
        <f t="shared" si="20"/>
        <v>132842.65013068944</v>
      </c>
      <c r="J14" s="102">
        <f>IF((I14-H$21+(H$21/12*9))+K14&gt;I149,I149-K14,(I14-H$21+(H$21/12*9)))</f>
        <v>58029.135071328608</v>
      </c>
      <c r="K14" s="102">
        <f t="shared" si="3"/>
        <v>7970.8649286713926</v>
      </c>
      <c r="L14" s="102">
        <f t="shared" si="4"/>
        <v>66000</v>
      </c>
      <c r="M14" s="102">
        <f t="shared" si="5"/>
        <v>55127.678317762176</v>
      </c>
      <c r="N14" s="102">
        <f t="shared" si="6"/>
        <v>7572.3216822378226</v>
      </c>
      <c r="O14" s="102">
        <f t="shared" si="7"/>
        <v>62700</v>
      </c>
      <c r="P14" s="102">
        <f t="shared" si="8"/>
        <v>52226.221564195752</v>
      </c>
      <c r="Q14" s="102">
        <f t="shared" si="9"/>
        <v>7173.7784358042536</v>
      </c>
      <c r="R14" s="102">
        <f t="shared" si="19"/>
        <v>59400.000000000007</v>
      </c>
      <c r="S14" s="102">
        <f t="shared" si="10"/>
        <v>46423.308057062888</v>
      </c>
      <c r="T14" s="102">
        <f t="shared" si="11"/>
        <v>6376.6919429371146</v>
      </c>
      <c r="U14" s="102">
        <f t="shared" si="12"/>
        <v>52800</v>
      </c>
      <c r="V14" s="102">
        <f t="shared" si="13"/>
        <v>40620.394549930024</v>
      </c>
      <c r="W14" s="102">
        <f t="shared" si="14"/>
        <v>5579.6054500699747</v>
      </c>
      <c r="X14" s="102">
        <f t="shared" si="15"/>
        <v>46200</v>
      </c>
      <c r="Y14" s="102">
        <f t="shared" si="16"/>
        <v>34817.481042797161</v>
      </c>
      <c r="Z14" s="102">
        <f t="shared" si="17"/>
        <v>4782.5189572028357</v>
      </c>
      <c r="AA14" s="66">
        <f t="shared" si="18"/>
        <v>39600</v>
      </c>
      <c r="AB14" s="36"/>
      <c r="AC14" s="36"/>
      <c r="AD14" s="36"/>
      <c r="AE14" s="36"/>
      <c r="AF14" s="36"/>
      <c r="AG14" s="37"/>
      <c r="AH14" s="36"/>
      <c r="AI14" s="36"/>
    </row>
    <row r="15" spans="1:35" ht="13.5" customHeight="1">
      <c r="A15" s="285">
        <v>116</v>
      </c>
      <c r="B15" s="56">
        <v>40664</v>
      </c>
      <c r="C15" s="68">
        <f>'BENEFÍCIOS-SEM JRS E SEM CORREÇ'!C15</f>
        <v>545</v>
      </c>
      <c r="D15" s="316">
        <f>'base(indices)'!G20</f>
        <v>1.41935813</v>
      </c>
      <c r="E15" s="69">
        <f t="shared" si="0"/>
        <v>773.55018084999995</v>
      </c>
      <c r="F15" s="360">
        <f>'base(indices)'!I20</f>
        <v>1.7061E-2</v>
      </c>
      <c r="G15" s="70">
        <f t="shared" si="1"/>
        <v>13.197539635481849</v>
      </c>
      <c r="H15" s="71">
        <f t="shared" si="2"/>
        <v>786.74772048548175</v>
      </c>
      <c r="I15" s="300">
        <f t="shared" si="20"/>
        <v>132055.61210204111</v>
      </c>
      <c r="J15" s="122">
        <f>IF((I15-H$21+(H$21/12*8))+K15&gt;I149,I149-K15,(I15-H$21+(H$21/12*8)))</f>
        <v>58029.135071328608</v>
      </c>
      <c r="K15" s="122">
        <f t="shared" si="3"/>
        <v>7970.8649286713926</v>
      </c>
      <c r="L15" s="122">
        <f t="shared" si="4"/>
        <v>66000</v>
      </c>
      <c r="M15" s="122">
        <f t="shared" si="5"/>
        <v>55127.678317762176</v>
      </c>
      <c r="N15" s="122">
        <f t="shared" si="6"/>
        <v>7572.3216822378226</v>
      </c>
      <c r="O15" s="122">
        <f t="shared" si="7"/>
        <v>62700</v>
      </c>
      <c r="P15" s="104">
        <f t="shared" si="8"/>
        <v>52226.221564195752</v>
      </c>
      <c r="Q15" s="122">
        <f t="shared" si="9"/>
        <v>7173.7784358042536</v>
      </c>
      <c r="R15" s="122">
        <f t="shared" si="19"/>
        <v>59400.000000000007</v>
      </c>
      <c r="S15" s="122">
        <f t="shared" si="10"/>
        <v>46423.308057062888</v>
      </c>
      <c r="T15" s="122">
        <f t="shared" si="11"/>
        <v>6376.6919429371146</v>
      </c>
      <c r="U15" s="122">
        <f t="shared" si="12"/>
        <v>52800</v>
      </c>
      <c r="V15" s="122">
        <f t="shared" si="13"/>
        <v>40620.394549930024</v>
      </c>
      <c r="W15" s="122">
        <f t="shared" si="14"/>
        <v>5579.6054500699747</v>
      </c>
      <c r="X15" s="122">
        <f t="shared" si="15"/>
        <v>46200</v>
      </c>
      <c r="Y15" s="122">
        <f t="shared" si="16"/>
        <v>34817.481042797161</v>
      </c>
      <c r="Z15" s="122">
        <f t="shared" si="17"/>
        <v>4782.5189572028357</v>
      </c>
      <c r="AA15" s="52">
        <f t="shared" si="18"/>
        <v>39600</v>
      </c>
      <c r="AB15" s="18"/>
      <c r="AC15" s="18"/>
      <c r="AD15" s="18"/>
      <c r="AE15" s="18"/>
      <c r="AF15" s="18"/>
      <c r="AG15" s="19"/>
      <c r="AH15" s="18"/>
      <c r="AI15" s="18"/>
    </row>
    <row r="16" spans="1:35" s="30" customFormat="1" ht="13.5" customHeight="1">
      <c r="A16" s="285">
        <v>115</v>
      </c>
      <c r="B16" s="56">
        <v>40695</v>
      </c>
      <c r="C16" s="68">
        <f>'BENEFÍCIOS-SEM JRS E SEM CORREÇ'!C16</f>
        <v>545</v>
      </c>
      <c r="D16" s="316">
        <f>'base(indices)'!G21</f>
        <v>1.4171332299999999</v>
      </c>
      <c r="E16" s="58">
        <f t="shared" si="0"/>
        <v>772.33761034999998</v>
      </c>
      <c r="F16" s="360">
        <f>'base(indices)'!I21</f>
        <v>1.7061E-2</v>
      </c>
      <c r="G16" s="60">
        <f t="shared" si="1"/>
        <v>13.17685197018135</v>
      </c>
      <c r="H16" s="61">
        <f t="shared" si="2"/>
        <v>785.51446232018134</v>
      </c>
      <c r="I16" s="299">
        <f t="shared" si="20"/>
        <v>131268.86438155561</v>
      </c>
      <c r="J16" s="102">
        <f>IF((I16-H$21+(H$21/12*7))+K16&gt;I149,I149-K16,(I16-H$21+(H$21/12*7)))</f>
        <v>58029.135071328608</v>
      </c>
      <c r="K16" s="102">
        <f t="shared" si="3"/>
        <v>7970.8649286713926</v>
      </c>
      <c r="L16" s="102">
        <f t="shared" si="4"/>
        <v>66000</v>
      </c>
      <c r="M16" s="102">
        <f t="shared" si="5"/>
        <v>55127.678317762176</v>
      </c>
      <c r="N16" s="102">
        <f t="shared" si="6"/>
        <v>7572.3216822378226</v>
      </c>
      <c r="O16" s="102">
        <f t="shared" si="7"/>
        <v>62700</v>
      </c>
      <c r="P16" s="102">
        <f t="shared" si="8"/>
        <v>52226.221564195752</v>
      </c>
      <c r="Q16" s="102">
        <f t="shared" si="9"/>
        <v>7173.7784358042536</v>
      </c>
      <c r="R16" s="102">
        <f t="shared" si="19"/>
        <v>59400.000000000007</v>
      </c>
      <c r="S16" s="102">
        <f t="shared" si="10"/>
        <v>46423.308057062888</v>
      </c>
      <c r="T16" s="102">
        <f t="shared" si="11"/>
        <v>6376.6919429371146</v>
      </c>
      <c r="U16" s="102">
        <f t="shared" si="12"/>
        <v>52800</v>
      </c>
      <c r="V16" s="102">
        <f t="shared" si="13"/>
        <v>40620.394549930024</v>
      </c>
      <c r="W16" s="102">
        <f t="shared" si="14"/>
        <v>5579.6054500699747</v>
      </c>
      <c r="X16" s="102">
        <f t="shared" si="15"/>
        <v>46200</v>
      </c>
      <c r="Y16" s="102">
        <f t="shared" si="16"/>
        <v>34817.481042797161</v>
      </c>
      <c r="Z16" s="102">
        <f t="shared" si="17"/>
        <v>4782.5189572028357</v>
      </c>
      <c r="AA16" s="66">
        <f t="shared" si="18"/>
        <v>39600</v>
      </c>
      <c r="AB16" s="36"/>
      <c r="AC16" s="36"/>
      <c r="AD16" s="36"/>
      <c r="AE16" s="36"/>
      <c r="AF16" s="36"/>
      <c r="AG16" s="37"/>
      <c r="AH16" s="36"/>
      <c r="AI16" s="36"/>
    </row>
    <row r="17" spans="1:35" ht="13.5" customHeight="1">
      <c r="A17" s="285">
        <v>114</v>
      </c>
      <c r="B17" s="56">
        <v>40725</v>
      </c>
      <c r="C17" s="68">
        <f>'BENEFÍCIOS-SEM JRS E SEM CORREÇ'!C17</f>
        <v>545</v>
      </c>
      <c r="D17" s="316">
        <f>'base(indices)'!G22</f>
        <v>1.4155563</v>
      </c>
      <c r="E17" s="69">
        <f t="shared" si="0"/>
        <v>771.4781835</v>
      </c>
      <c r="F17" s="360">
        <f>'base(indices)'!I22</f>
        <v>1.7061E-2</v>
      </c>
      <c r="G17" s="70">
        <f t="shared" si="1"/>
        <v>13.162189288693499</v>
      </c>
      <c r="H17" s="71">
        <f t="shared" si="2"/>
        <v>784.64037278869353</v>
      </c>
      <c r="I17" s="300">
        <f t="shared" si="20"/>
        <v>130483.34991923544</v>
      </c>
      <c r="J17" s="122">
        <f>IF((I17-H$21+(H$21/12*6))+K17&gt;I149,I149-K17,(I17-H$21+(H$21/12*6)))</f>
        <v>58029.135071328608</v>
      </c>
      <c r="K17" s="122">
        <f t="shared" si="3"/>
        <v>7970.8649286713926</v>
      </c>
      <c r="L17" s="122">
        <f t="shared" si="4"/>
        <v>66000</v>
      </c>
      <c r="M17" s="122">
        <f t="shared" si="5"/>
        <v>55127.678317762176</v>
      </c>
      <c r="N17" s="122">
        <f t="shared" si="6"/>
        <v>7572.3216822378226</v>
      </c>
      <c r="O17" s="122">
        <f t="shared" si="7"/>
        <v>62700</v>
      </c>
      <c r="P17" s="104">
        <f t="shared" si="8"/>
        <v>52226.221564195752</v>
      </c>
      <c r="Q17" s="122">
        <f t="shared" si="9"/>
        <v>7173.7784358042536</v>
      </c>
      <c r="R17" s="122">
        <f t="shared" si="19"/>
        <v>59400.000000000007</v>
      </c>
      <c r="S17" s="122">
        <f t="shared" si="10"/>
        <v>46423.308057062888</v>
      </c>
      <c r="T17" s="122">
        <f t="shared" si="11"/>
        <v>6376.6919429371146</v>
      </c>
      <c r="U17" s="122">
        <f t="shared" si="12"/>
        <v>52800</v>
      </c>
      <c r="V17" s="122">
        <f t="shared" si="13"/>
        <v>40620.394549930024</v>
      </c>
      <c r="W17" s="122">
        <f t="shared" si="14"/>
        <v>5579.6054500699747</v>
      </c>
      <c r="X17" s="122">
        <f t="shared" si="15"/>
        <v>46200</v>
      </c>
      <c r="Y17" s="122">
        <f t="shared" si="16"/>
        <v>34817.481042797161</v>
      </c>
      <c r="Z17" s="122">
        <f t="shared" si="17"/>
        <v>4782.5189572028357</v>
      </c>
      <c r="AA17" s="52">
        <f t="shared" si="18"/>
        <v>39600</v>
      </c>
      <c r="AB17" s="18"/>
      <c r="AC17" s="18"/>
      <c r="AD17" s="18"/>
      <c r="AE17" s="18"/>
      <c r="AF17" s="18"/>
      <c r="AG17" s="19"/>
      <c r="AH17" s="18"/>
      <c r="AI17" s="18"/>
    </row>
    <row r="18" spans="1:35" s="30" customFormat="1" ht="13.5" customHeight="1">
      <c r="A18" s="285">
        <v>113</v>
      </c>
      <c r="B18" s="56">
        <v>40756</v>
      </c>
      <c r="C18" s="68">
        <f>'BENEFÍCIOS-SEM JRS E SEM CORREÇ'!C18</f>
        <v>545</v>
      </c>
      <c r="D18" s="316">
        <f>'base(indices)'!G23</f>
        <v>1.4138187200000001</v>
      </c>
      <c r="E18" s="58">
        <f t="shared" si="0"/>
        <v>770.5312024000001</v>
      </c>
      <c r="F18" s="360">
        <f>'base(indices)'!I23</f>
        <v>1.7061E-2</v>
      </c>
      <c r="G18" s="60">
        <f t="shared" si="1"/>
        <v>13.146032844146401</v>
      </c>
      <c r="H18" s="61">
        <f t="shared" si="2"/>
        <v>783.67723524414646</v>
      </c>
      <c r="I18" s="299">
        <f>I17-H17</f>
        <v>129698.70954644674</v>
      </c>
      <c r="J18" s="102">
        <f>IF((I18-H$21+(H$21/12*5))+K18&gt;I149,I149-K18,(I18-H$21+(H$21/12*5)))</f>
        <v>58029.135071328608</v>
      </c>
      <c r="K18" s="102">
        <f t="shared" si="3"/>
        <v>7970.8649286713926</v>
      </c>
      <c r="L18" s="102">
        <f t="shared" si="4"/>
        <v>66000</v>
      </c>
      <c r="M18" s="102">
        <f t="shared" si="5"/>
        <v>55127.678317762176</v>
      </c>
      <c r="N18" s="102">
        <f t="shared" si="6"/>
        <v>7572.3216822378226</v>
      </c>
      <c r="O18" s="102">
        <f t="shared" si="7"/>
        <v>62700</v>
      </c>
      <c r="P18" s="102">
        <f>J18*$P$9</f>
        <v>52226.221564195752</v>
      </c>
      <c r="Q18" s="102">
        <f t="shared" si="9"/>
        <v>7173.7784358042536</v>
      </c>
      <c r="R18" s="102">
        <f t="shared" si="19"/>
        <v>59400.000000000007</v>
      </c>
      <c r="S18" s="102">
        <f t="shared" si="10"/>
        <v>46423.308057062888</v>
      </c>
      <c r="T18" s="102">
        <f t="shared" si="11"/>
        <v>6376.6919429371146</v>
      </c>
      <c r="U18" s="102">
        <f t="shared" si="12"/>
        <v>52800</v>
      </c>
      <c r="V18" s="102">
        <f t="shared" si="13"/>
        <v>40620.394549930024</v>
      </c>
      <c r="W18" s="102">
        <f t="shared" si="14"/>
        <v>5579.6054500699747</v>
      </c>
      <c r="X18" s="102">
        <f t="shared" si="15"/>
        <v>46200</v>
      </c>
      <c r="Y18" s="102">
        <f t="shared" si="16"/>
        <v>34817.481042797161</v>
      </c>
      <c r="Z18" s="102">
        <f t="shared" si="17"/>
        <v>4782.5189572028357</v>
      </c>
      <c r="AA18" s="66">
        <f t="shared" si="18"/>
        <v>39600</v>
      </c>
      <c r="AB18" s="36"/>
      <c r="AC18" s="36"/>
      <c r="AD18" s="36"/>
      <c r="AE18" s="36"/>
      <c r="AF18" s="36"/>
      <c r="AG18" s="37"/>
      <c r="AH18" s="36"/>
      <c r="AI18" s="36"/>
    </row>
    <row r="19" spans="1:35" ht="13.5" customHeight="1">
      <c r="A19" s="285">
        <v>112</v>
      </c>
      <c r="B19" s="56">
        <v>40787</v>
      </c>
      <c r="C19" s="68">
        <f>'BENEFÍCIOS-SEM JRS E SEM CORREÇ'!C19</f>
        <v>545</v>
      </c>
      <c r="D19" s="316">
        <f>'base(indices)'!G24</f>
        <v>1.41088971</v>
      </c>
      <c r="E19" s="69">
        <f t="shared" si="0"/>
        <v>768.93489194999995</v>
      </c>
      <c r="F19" s="360">
        <f>'base(indices)'!I24</f>
        <v>1.7061E-2</v>
      </c>
      <c r="G19" s="70">
        <f t="shared" si="1"/>
        <v>13.118798191558948</v>
      </c>
      <c r="H19" s="71">
        <f t="shared" si="2"/>
        <v>782.05369014155895</v>
      </c>
      <c r="I19" s="300">
        <f t="shared" si="20"/>
        <v>128915.03231120259</v>
      </c>
      <c r="J19" s="122">
        <f>IF((I19-H$21+(H$21/12*4))+K19&gt;I149,I149-K19,(I19-H$21+(H$21/12*4)))</f>
        <v>58029.135071328608</v>
      </c>
      <c r="K19" s="122">
        <f t="shared" si="3"/>
        <v>7970.8649286713926</v>
      </c>
      <c r="L19" s="122">
        <f t="shared" si="4"/>
        <v>66000</v>
      </c>
      <c r="M19" s="122">
        <f t="shared" si="5"/>
        <v>55127.678317762176</v>
      </c>
      <c r="N19" s="122">
        <f t="shared" si="6"/>
        <v>7572.3216822378226</v>
      </c>
      <c r="O19" s="122">
        <f t="shared" si="7"/>
        <v>62700</v>
      </c>
      <c r="P19" s="104">
        <f t="shared" si="8"/>
        <v>52226.221564195752</v>
      </c>
      <c r="Q19" s="122">
        <f t="shared" si="9"/>
        <v>7173.7784358042536</v>
      </c>
      <c r="R19" s="122">
        <f t="shared" si="19"/>
        <v>59400.000000000007</v>
      </c>
      <c r="S19" s="122">
        <f t="shared" si="10"/>
        <v>46423.308057062888</v>
      </c>
      <c r="T19" s="122">
        <f t="shared" si="11"/>
        <v>6376.6919429371146</v>
      </c>
      <c r="U19" s="122">
        <f t="shared" si="12"/>
        <v>52800</v>
      </c>
      <c r="V19" s="122">
        <f t="shared" si="13"/>
        <v>40620.394549930024</v>
      </c>
      <c r="W19" s="122">
        <f t="shared" si="14"/>
        <v>5579.6054500699747</v>
      </c>
      <c r="X19" s="122">
        <f t="shared" si="15"/>
        <v>46200</v>
      </c>
      <c r="Y19" s="122">
        <f t="shared" si="16"/>
        <v>34817.481042797161</v>
      </c>
      <c r="Z19" s="122">
        <f t="shared" si="17"/>
        <v>4782.5189572028357</v>
      </c>
      <c r="AA19" s="52">
        <f t="shared" si="18"/>
        <v>39600</v>
      </c>
      <c r="AB19" s="18"/>
      <c r="AC19" s="18"/>
      <c r="AD19" s="18"/>
      <c r="AE19" s="18"/>
      <c r="AF19" s="18"/>
      <c r="AG19" s="19"/>
      <c r="AH19" s="18"/>
      <c r="AI19" s="18"/>
    </row>
    <row r="20" spans="1:35" s="30" customFormat="1" ht="13.5" customHeight="1">
      <c r="A20" s="285">
        <v>111</v>
      </c>
      <c r="B20" s="56">
        <v>40817</v>
      </c>
      <c r="C20" s="68">
        <f>'BENEFÍCIOS-SEM JRS E SEM CORREÇ'!C20</f>
        <v>545</v>
      </c>
      <c r="D20" s="316">
        <f>'base(indices)'!G25</f>
        <v>1.409476</v>
      </c>
      <c r="E20" s="58">
        <f t="shared" si="0"/>
        <v>768.16441999999995</v>
      </c>
      <c r="F20" s="360">
        <f>'base(indices)'!I25</f>
        <v>1.7061E-2</v>
      </c>
      <c r="G20" s="60">
        <f t="shared" si="1"/>
        <v>13.105653169619998</v>
      </c>
      <c r="H20" s="61">
        <f t="shared" si="2"/>
        <v>781.27007316961999</v>
      </c>
      <c r="I20" s="299">
        <f t="shared" si="20"/>
        <v>128132.97862106103</v>
      </c>
      <c r="J20" s="102">
        <f>IF((I20-H$21+(H$21/12*3))+K20&gt;I149,I149-K20,(I20-H$21+(H$21/12*3)))</f>
        <v>58029.135071328608</v>
      </c>
      <c r="K20" s="102">
        <f t="shared" si="3"/>
        <v>7970.8649286713926</v>
      </c>
      <c r="L20" s="102">
        <f t="shared" si="4"/>
        <v>66000</v>
      </c>
      <c r="M20" s="102">
        <f t="shared" si="5"/>
        <v>55127.678317762176</v>
      </c>
      <c r="N20" s="102">
        <f t="shared" si="6"/>
        <v>7572.3216822378226</v>
      </c>
      <c r="O20" s="102">
        <f t="shared" si="7"/>
        <v>62700</v>
      </c>
      <c r="P20" s="102">
        <f t="shared" si="8"/>
        <v>52226.221564195752</v>
      </c>
      <c r="Q20" s="102">
        <f t="shared" si="9"/>
        <v>7173.7784358042536</v>
      </c>
      <c r="R20" s="102">
        <f t="shared" si="19"/>
        <v>59400.000000000007</v>
      </c>
      <c r="S20" s="102">
        <f t="shared" si="10"/>
        <v>46423.308057062888</v>
      </c>
      <c r="T20" s="102">
        <f t="shared" si="11"/>
        <v>6376.6919429371146</v>
      </c>
      <c r="U20" s="102">
        <f t="shared" si="12"/>
        <v>52800</v>
      </c>
      <c r="V20" s="102">
        <f t="shared" si="13"/>
        <v>40620.394549930024</v>
      </c>
      <c r="W20" s="102">
        <f t="shared" si="14"/>
        <v>5579.6054500699747</v>
      </c>
      <c r="X20" s="102">
        <f t="shared" si="15"/>
        <v>46200</v>
      </c>
      <c r="Y20" s="102">
        <f t="shared" si="16"/>
        <v>34817.481042797161</v>
      </c>
      <c r="Z20" s="102">
        <f t="shared" si="17"/>
        <v>4782.5189572028357</v>
      </c>
      <c r="AA20" s="66">
        <f t="shared" si="18"/>
        <v>39600</v>
      </c>
      <c r="AB20" s="36"/>
      <c r="AC20" s="36"/>
      <c r="AD20" s="36"/>
      <c r="AE20" s="36"/>
      <c r="AF20" s="36"/>
      <c r="AG20" s="37"/>
      <c r="AH20" s="36"/>
      <c r="AI20" s="36"/>
    </row>
    <row r="21" spans="1:35" ht="13.5" customHeight="1">
      <c r="A21" s="285">
        <v>110</v>
      </c>
      <c r="B21" s="56">
        <v>40848</v>
      </c>
      <c r="C21" s="68">
        <f>'BENEFÍCIOS-SEM JRS E SEM CORREÇ'!C21</f>
        <v>545</v>
      </c>
      <c r="D21" s="316">
        <f>'base(indices)'!G26</f>
        <v>1.4086026700000001</v>
      </c>
      <c r="E21" s="69">
        <f t="shared" si="0"/>
        <v>767.68845514999998</v>
      </c>
      <c r="F21" s="360">
        <f>'base(indices)'!I26</f>
        <v>1.7061E-2</v>
      </c>
      <c r="G21" s="70">
        <f t="shared" si="1"/>
        <v>13.09753273331415</v>
      </c>
      <c r="H21" s="71">
        <f t="shared" si="2"/>
        <v>780.78598788331408</v>
      </c>
      <c r="I21" s="300">
        <f t="shared" si="20"/>
        <v>127351.70854789141</v>
      </c>
      <c r="J21" s="122">
        <f>IF((I21-H$21+(H$21/12*2))+K21&gt;I149,I149-K21,(I21-H$21+(H$21/12*2)))</f>
        <v>58029.135071328608</v>
      </c>
      <c r="K21" s="122">
        <f t="shared" si="3"/>
        <v>7970.8649286713926</v>
      </c>
      <c r="L21" s="122">
        <f>J21+K21</f>
        <v>66000</v>
      </c>
      <c r="M21" s="122">
        <f>J21*M$9</f>
        <v>55127.678317762176</v>
      </c>
      <c r="N21" s="122">
        <f>K21*M$9</f>
        <v>7572.3216822378226</v>
      </c>
      <c r="O21" s="122">
        <f>M21+N21</f>
        <v>62700</v>
      </c>
      <c r="P21" s="104">
        <f t="shared" si="8"/>
        <v>52226.221564195752</v>
      </c>
      <c r="Q21" s="122">
        <f t="shared" si="9"/>
        <v>7173.7784358042536</v>
      </c>
      <c r="R21" s="122">
        <f t="shared" si="19"/>
        <v>59400.000000000007</v>
      </c>
      <c r="S21" s="122">
        <f t="shared" si="10"/>
        <v>46423.308057062888</v>
      </c>
      <c r="T21" s="122">
        <f t="shared" si="11"/>
        <v>6376.6919429371146</v>
      </c>
      <c r="U21" s="122">
        <f t="shared" si="12"/>
        <v>52800</v>
      </c>
      <c r="V21" s="122">
        <f t="shared" si="13"/>
        <v>40620.394549930024</v>
      </c>
      <c r="W21" s="122">
        <f t="shared" si="14"/>
        <v>5579.6054500699747</v>
      </c>
      <c r="X21" s="122">
        <f t="shared" si="15"/>
        <v>46200</v>
      </c>
      <c r="Y21" s="122">
        <f t="shared" si="16"/>
        <v>34817.481042797161</v>
      </c>
      <c r="Z21" s="122">
        <f t="shared" si="17"/>
        <v>4782.5189572028357</v>
      </c>
      <c r="AA21" s="52">
        <f t="shared" si="18"/>
        <v>39600</v>
      </c>
      <c r="AB21" s="18"/>
      <c r="AC21" s="18"/>
      <c r="AD21" s="18"/>
      <c r="AE21" s="18"/>
      <c r="AF21" s="18"/>
      <c r="AG21" s="19"/>
      <c r="AH21" s="18"/>
      <c r="AI21" s="18"/>
    </row>
    <row r="22" spans="1:35" s="30" customFormat="1" ht="13.5" customHeight="1" thickBot="1">
      <c r="A22" s="286">
        <v>109</v>
      </c>
      <c r="B22" s="76">
        <v>40878</v>
      </c>
      <c r="C22" s="77">
        <f>'BENEFÍCIOS-SEM JRS E SEM CORREÇ'!C22</f>
        <v>1090</v>
      </c>
      <c r="D22" s="317">
        <f>'base(indices)'!G27</f>
        <v>1.4076947099999999</v>
      </c>
      <c r="E22" s="279">
        <f t="shared" si="0"/>
        <v>1534.3872339</v>
      </c>
      <c r="F22" s="361">
        <f>'base(indices)'!I27</f>
        <v>1.7061E-2</v>
      </c>
      <c r="G22" s="233">
        <f t="shared" si="1"/>
        <v>26.178180597567899</v>
      </c>
      <c r="H22" s="287">
        <f t="shared" si="2"/>
        <v>1560.5654144975679</v>
      </c>
      <c r="I22" s="301">
        <f>I21-H21</f>
        <v>126570.9225600081</v>
      </c>
      <c r="J22" s="95">
        <f>IF((I22-H$21+(H21/12*1))+K22&gt;I149,I149-K22,(I22-H$21+(H$21/12*1)))</f>
        <v>58029.135071328608</v>
      </c>
      <c r="K22" s="95">
        <f t="shared" si="3"/>
        <v>7970.8649286713926</v>
      </c>
      <c r="L22" s="95">
        <f>J22+K22</f>
        <v>66000</v>
      </c>
      <c r="M22" s="95">
        <f>J22*M$9</f>
        <v>55127.678317762176</v>
      </c>
      <c r="N22" s="95">
        <f t="shared" ref="N22:N85" si="21">K22*M$9</f>
        <v>7572.3216822378226</v>
      </c>
      <c r="O22" s="95">
        <f t="shared" ref="O22:O85" si="22">M22+N22</f>
        <v>62700</v>
      </c>
      <c r="P22" s="95">
        <f t="shared" si="8"/>
        <v>52226.221564195752</v>
      </c>
      <c r="Q22" s="95">
        <f t="shared" si="9"/>
        <v>7173.7784358042536</v>
      </c>
      <c r="R22" s="95">
        <f t="shared" si="19"/>
        <v>59400.000000000007</v>
      </c>
      <c r="S22" s="95">
        <f t="shared" si="10"/>
        <v>46423.308057062888</v>
      </c>
      <c r="T22" s="95">
        <f t="shared" si="11"/>
        <v>6376.6919429371146</v>
      </c>
      <c r="U22" s="95">
        <f t="shared" si="12"/>
        <v>52800</v>
      </c>
      <c r="V22" s="95">
        <f t="shared" si="13"/>
        <v>40620.394549930024</v>
      </c>
      <c r="W22" s="95">
        <f t="shared" si="14"/>
        <v>5579.6054500699747</v>
      </c>
      <c r="X22" s="95">
        <f t="shared" si="15"/>
        <v>46200</v>
      </c>
      <c r="Y22" s="95">
        <f t="shared" si="16"/>
        <v>34817.481042797161</v>
      </c>
      <c r="Z22" s="95">
        <f t="shared" si="17"/>
        <v>4782.5189572028357</v>
      </c>
      <c r="AA22" s="237">
        <f t="shared" si="18"/>
        <v>39600</v>
      </c>
      <c r="AB22" s="36"/>
      <c r="AC22" s="36"/>
      <c r="AD22" s="36"/>
      <c r="AE22" s="36"/>
      <c r="AF22" s="36"/>
      <c r="AG22" s="37"/>
      <c r="AH22" s="36"/>
      <c r="AI22" s="36"/>
    </row>
    <row r="23" spans="1:35" ht="13.5" customHeight="1">
      <c r="A23" s="288">
        <v>108</v>
      </c>
      <c r="B23" s="160">
        <v>40909</v>
      </c>
      <c r="C23" s="47">
        <f>'BENEFÍCIOS-SEM JRS E SEM CORREÇ'!C23</f>
        <v>622</v>
      </c>
      <c r="D23" s="306">
        <f>'base(indices)'!G28</f>
        <v>1.40637693</v>
      </c>
      <c r="E23" s="163">
        <f t="shared" si="0"/>
        <v>874.76645045999999</v>
      </c>
      <c r="F23" s="359">
        <f>'base(indices)'!I28</f>
        <v>1.7061E-2</v>
      </c>
      <c r="G23" s="87">
        <f t="shared" si="1"/>
        <v>14.924390411298059</v>
      </c>
      <c r="H23" s="89">
        <f t="shared" si="2"/>
        <v>889.69084087129806</v>
      </c>
      <c r="I23" s="298">
        <f t="shared" si="20"/>
        <v>125010.35714551053</v>
      </c>
      <c r="J23" s="123">
        <f>IF((I23-H$33+(H$33/12*12))+K23&gt;I149,I149-K23,(I23-H$33+(H$33/12*12)))</f>
        <v>58029.135071328608</v>
      </c>
      <c r="K23" s="123">
        <f t="shared" si="3"/>
        <v>7970.8649286713926</v>
      </c>
      <c r="L23" s="123">
        <f t="shared" ref="L23:L86" si="23">J23+K23</f>
        <v>66000</v>
      </c>
      <c r="M23" s="123">
        <f t="shared" ref="M23:M86" si="24">J23*M$9</f>
        <v>55127.678317762176</v>
      </c>
      <c r="N23" s="123">
        <f t="shared" si="21"/>
        <v>7572.3216822378226</v>
      </c>
      <c r="O23" s="123">
        <f t="shared" si="22"/>
        <v>62700</v>
      </c>
      <c r="P23" s="100">
        <f>J23*$P$9</f>
        <v>52226.221564195752</v>
      </c>
      <c r="Q23" s="123">
        <f t="shared" si="9"/>
        <v>7173.7784358042536</v>
      </c>
      <c r="R23" s="123">
        <f t="shared" si="19"/>
        <v>59400.000000000007</v>
      </c>
      <c r="S23" s="123">
        <f t="shared" si="10"/>
        <v>46423.308057062888</v>
      </c>
      <c r="T23" s="123">
        <f t="shared" si="11"/>
        <v>6376.6919429371146</v>
      </c>
      <c r="U23" s="123">
        <f t="shared" si="12"/>
        <v>52800</v>
      </c>
      <c r="V23" s="123">
        <f t="shared" si="13"/>
        <v>40620.394549930024</v>
      </c>
      <c r="W23" s="123">
        <f t="shared" si="14"/>
        <v>5579.6054500699747</v>
      </c>
      <c r="X23" s="123">
        <f t="shared" si="15"/>
        <v>46200</v>
      </c>
      <c r="Y23" s="123">
        <f t="shared" si="16"/>
        <v>34817.481042797161</v>
      </c>
      <c r="Z23" s="123">
        <f t="shared" si="17"/>
        <v>4782.5189572028357</v>
      </c>
      <c r="AA23" s="55">
        <f t="shared" si="18"/>
        <v>39600</v>
      </c>
      <c r="AB23" s="18"/>
      <c r="AC23" s="18"/>
      <c r="AD23" s="18"/>
      <c r="AE23" s="18"/>
      <c r="AF23" s="18"/>
      <c r="AG23" s="19"/>
      <c r="AH23" s="18"/>
      <c r="AI23" s="18"/>
    </row>
    <row r="24" spans="1:35" s="30" customFormat="1" ht="13.5" customHeight="1">
      <c r="A24" s="285">
        <v>107</v>
      </c>
      <c r="B24" s="56">
        <v>40940</v>
      </c>
      <c r="C24" s="68">
        <f>'BENEFÍCIOS-SEM JRS E SEM CORREÇ'!C24</f>
        <v>622</v>
      </c>
      <c r="D24" s="316">
        <f>'base(indices)'!G29</f>
        <v>1.4051628700000001</v>
      </c>
      <c r="E24" s="58">
        <f t="shared" si="0"/>
        <v>874.01130513999999</v>
      </c>
      <c r="F24" s="360">
        <f>'base(indices)'!I29</f>
        <v>1.7061E-2</v>
      </c>
      <c r="G24" s="60">
        <f t="shared" si="1"/>
        <v>14.91150687699354</v>
      </c>
      <c r="H24" s="61">
        <f t="shared" si="2"/>
        <v>888.92281201699348</v>
      </c>
      <c r="I24" s="299">
        <f t="shared" si="20"/>
        <v>124120.66630463924</v>
      </c>
      <c r="J24" s="102">
        <f>IF((I24-H$33+(H$33/12*11))+K24&gt;I149,I149-K24,(I24-H$33+(H$33/12*11)))</f>
        <v>58029.135071328608</v>
      </c>
      <c r="K24" s="102">
        <f t="shared" si="3"/>
        <v>7970.8649286713926</v>
      </c>
      <c r="L24" s="102">
        <f t="shared" si="23"/>
        <v>66000</v>
      </c>
      <c r="M24" s="102">
        <f t="shared" si="24"/>
        <v>55127.678317762176</v>
      </c>
      <c r="N24" s="102">
        <f t="shared" si="21"/>
        <v>7572.3216822378226</v>
      </c>
      <c r="O24" s="102">
        <f t="shared" si="22"/>
        <v>62700</v>
      </c>
      <c r="P24" s="102">
        <f t="shared" si="8"/>
        <v>52226.221564195752</v>
      </c>
      <c r="Q24" s="102">
        <f t="shared" si="9"/>
        <v>7173.7784358042536</v>
      </c>
      <c r="R24" s="102">
        <f t="shared" si="19"/>
        <v>59400.000000000007</v>
      </c>
      <c r="S24" s="102">
        <f t="shared" si="10"/>
        <v>46423.308057062888</v>
      </c>
      <c r="T24" s="102">
        <f t="shared" si="11"/>
        <v>6376.6919429371146</v>
      </c>
      <c r="U24" s="102">
        <f t="shared" si="12"/>
        <v>52800</v>
      </c>
      <c r="V24" s="102">
        <f t="shared" si="13"/>
        <v>40620.394549930024</v>
      </c>
      <c r="W24" s="102">
        <f t="shared" si="14"/>
        <v>5579.6054500699747</v>
      </c>
      <c r="X24" s="102">
        <f t="shared" si="15"/>
        <v>46200</v>
      </c>
      <c r="Y24" s="102">
        <f t="shared" si="16"/>
        <v>34817.481042797161</v>
      </c>
      <c r="Z24" s="102">
        <f t="shared" si="17"/>
        <v>4782.5189572028357</v>
      </c>
      <c r="AA24" s="66">
        <f t="shared" si="18"/>
        <v>39600</v>
      </c>
      <c r="AB24" s="36"/>
      <c r="AC24" s="36"/>
      <c r="AD24" s="36"/>
      <c r="AE24" s="36"/>
      <c r="AF24" s="36"/>
      <c r="AG24" s="37"/>
      <c r="AH24" s="36"/>
      <c r="AI24" s="36"/>
    </row>
    <row r="25" spans="1:35" ht="13.5" customHeight="1">
      <c r="A25" s="285">
        <v>106</v>
      </c>
      <c r="B25" s="56">
        <v>40969</v>
      </c>
      <c r="C25" s="68">
        <f>'BENEFÍCIOS-SEM JRS E SEM CORREÇ'!C25</f>
        <v>622</v>
      </c>
      <c r="D25" s="316">
        <f>'base(indices)'!G30</f>
        <v>1.4051628700000001</v>
      </c>
      <c r="E25" s="69">
        <f t="shared" si="0"/>
        <v>874.01130513999999</v>
      </c>
      <c r="F25" s="360">
        <f>'base(indices)'!I30</f>
        <v>1.7061E-2</v>
      </c>
      <c r="G25" s="70">
        <f t="shared" si="1"/>
        <v>14.91150687699354</v>
      </c>
      <c r="H25" s="71">
        <f t="shared" si="2"/>
        <v>888.92281201699348</v>
      </c>
      <c r="I25" s="300">
        <f t="shared" si="20"/>
        <v>123231.74349262225</v>
      </c>
      <c r="J25" s="122">
        <f>IF((I25-H$33+(H$33/12*10))+K25&gt;I149,I149-K25,(I25-H$33+(H$33/12*10)))</f>
        <v>58029.135071328608</v>
      </c>
      <c r="K25" s="122">
        <f t="shared" si="3"/>
        <v>7970.8649286713926</v>
      </c>
      <c r="L25" s="122">
        <f t="shared" si="23"/>
        <v>66000</v>
      </c>
      <c r="M25" s="122">
        <f t="shared" si="24"/>
        <v>55127.678317762176</v>
      </c>
      <c r="N25" s="122">
        <f t="shared" si="21"/>
        <v>7572.3216822378226</v>
      </c>
      <c r="O25" s="122">
        <f t="shared" si="22"/>
        <v>62700</v>
      </c>
      <c r="P25" s="104">
        <f t="shared" si="8"/>
        <v>52226.221564195752</v>
      </c>
      <c r="Q25" s="122">
        <f t="shared" si="9"/>
        <v>7173.7784358042536</v>
      </c>
      <c r="R25" s="122">
        <f t="shared" si="19"/>
        <v>59400.000000000007</v>
      </c>
      <c r="S25" s="122">
        <f t="shared" si="10"/>
        <v>46423.308057062888</v>
      </c>
      <c r="T25" s="122">
        <f t="shared" si="11"/>
        <v>6376.6919429371146</v>
      </c>
      <c r="U25" s="122">
        <f t="shared" si="12"/>
        <v>52800</v>
      </c>
      <c r="V25" s="122">
        <f t="shared" si="13"/>
        <v>40620.394549930024</v>
      </c>
      <c r="W25" s="122">
        <f t="shared" si="14"/>
        <v>5579.6054500699747</v>
      </c>
      <c r="X25" s="122">
        <f t="shared" si="15"/>
        <v>46200</v>
      </c>
      <c r="Y25" s="122">
        <f t="shared" si="16"/>
        <v>34817.481042797161</v>
      </c>
      <c r="Z25" s="122">
        <f t="shared" si="17"/>
        <v>4782.5189572028357</v>
      </c>
      <c r="AA25" s="52">
        <f t="shared" si="18"/>
        <v>39600</v>
      </c>
      <c r="AB25" s="18"/>
      <c r="AC25" s="18"/>
      <c r="AD25" s="18"/>
      <c r="AE25" s="18"/>
      <c r="AF25" s="18"/>
      <c r="AG25" s="19"/>
      <c r="AH25" s="18"/>
      <c r="AI25" s="18"/>
    </row>
    <row r="26" spans="1:35" s="30" customFormat="1" ht="13.5" customHeight="1">
      <c r="A26" s="285">
        <v>105</v>
      </c>
      <c r="B26" s="56">
        <v>41000</v>
      </c>
      <c r="C26" s="68">
        <f>'BENEFÍCIOS-SEM JRS E SEM CORREÇ'!C26</f>
        <v>622</v>
      </c>
      <c r="D26" s="316">
        <f>'base(indices)'!G31</f>
        <v>1.4036637599999999</v>
      </c>
      <c r="E26" s="58">
        <f t="shared" si="0"/>
        <v>873.07885871999997</v>
      </c>
      <c r="F26" s="360">
        <f>'base(indices)'!I31</f>
        <v>1.7061E-2</v>
      </c>
      <c r="G26" s="60">
        <f t="shared" si="1"/>
        <v>14.89559840862192</v>
      </c>
      <c r="H26" s="61">
        <f t="shared" si="2"/>
        <v>887.97445712862191</v>
      </c>
      <c r="I26" s="299">
        <f t="shared" si="20"/>
        <v>122342.82068060526</v>
      </c>
      <c r="J26" s="102">
        <f>IF((I26-H$33+(H$33/12*9))+K26&gt;I149,I149-K26,(I26-H$33+(H$33/12*9)))</f>
        <v>58029.135071328608</v>
      </c>
      <c r="K26" s="102">
        <f t="shared" si="3"/>
        <v>7970.8649286713926</v>
      </c>
      <c r="L26" s="102">
        <f t="shared" si="23"/>
        <v>66000</v>
      </c>
      <c r="M26" s="102">
        <f t="shared" si="24"/>
        <v>55127.678317762176</v>
      </c>
      <c r="N26" s="102">
        <f t="shared" si="21"/>
        <v>7572.3216822378226</v>
      </c>
      <c r="O26" s="102">
        <f t="shared" si="22"/>
        <v>62700</v>
      </c>
      <c r="P26" s="102">
        <f t="shared" si="8"/>
        <v>52226.221564195752</v>
      </c>
      <c r="Q26" s="102">
        <f t="shared" si="9"/>
        <v>7173.7784358042536</v>
      </c>
      <c r="R26" s="102">
        <f t="shared" si="19"/>
        <v>59400.000000000007</v>
      </c>
      <c r="S26" s="102">
        <f t="shared" si="10"/>
        <v>46423.308057062888</v>
      </c>
      <c r="T26" s="102">
        <f t="shared" si="11"/>
        <v>6376.6919429371146</v>
      </c>
      <c r="U26" s="102">
        <f t="shared" si="12"/>
        <v>52800</v>
      </c>
      <c r="V26" s="102">
        <f t="shared" si="13"/>
        <v>40620.394549930024</v>
      </c>
      <c r="W26" s="102">
        <f t="shared" si="14"/>
        <v>5579.6054500699747</v>
      </c>
      <c r="X26" s="102">
        <f t="shared" si="15"/>
        <v>46200</v>
      </c>
      <c r="Y26" s="102">
        <f t="shared" si="16"/>
        <v>34817.481042797161</v>
      </c>
      <c r="Z26" s="102">
        <f t="shared" si="17"/>
        <v>4782.5189572028357</v>
      </c>
      <c r="AA26" s="66">
        <f t="shared" si="18"/>
        <v>39600</v>
      </c>
      <c r="AB26" s="36"/>
      <c r="AC26" s="36"/>
      <c r="AD26" s="36"/>
      <c r="AE26" s="36"/>
      <c r="AF26" s="36"/>
      <c r="AG26" s="37"/>
      <c r="AH26" s="36"/>
      <c r="AI26" s="36"/>
    </row>
    <row r="27" spans="1:35" ht="13.5" customHeight="1">
      <c r="A27" s="285">
        <v>104</v>
      </c>
      <c r="B27" s="56">
        <v>41030</v>
      </c>
      <c r="C27" s="68">
        <f>'BENEFÍCIOS-SEM JRS E SEM CORREÇ'!C27</f>
        <v>622</v>
      </c>
      <c r="D27" s="316">
        <f>'base(indices)'!G32</f>
        <v>1.4033452</v>
      </c>
      <c r="E27" s="69">
        <f t="shared" si="0"/>
        <v>872.88071439999999</v>
      </c>
      <c r="F27" s="360">
        <f>'base(indices)'!I32</f>
        <v>1.7061E-2</v>
      </c>
      <c r="G27" s="70">
        <f t="shared" si="1"/>
        <v>14.892217868378399</v>
      </c>
      <c r="H27" s="71">
        <f t="shared" si="2"/>
        <v>887.77293226837844</v>
      </c>
      <c r="I27" s="300">
        <f t="shared" si="20"/>
        <v>121454.84622347663</v>
      </c>
      <c r="J27" s="122">
        <f>IF((I27-H$33+(H$33/12*8))+K27&gt;I149,I149-K27,(I27-H$33+(H$33/12*8)))</f>
        <v>58029.135071328608</v>
      </c>
      <c r="K27" s="122">
        <f t="shared" si="3"/>
        <v>7970.8649286713926</v>
      </c>
      <c r="L27" s="122">
        <f t="shared" si="23"/>
        <v>66000</v>
      </c>
      <c r="M27" s="122">
        <f t="shared" si="24"/>
        <v>55127.678317762176</v>
      </c>
      <c r="N27" s="122">
        <f t="shared" si="21"/>
        <v>7572.3216822378226</v>
      </c>
      <c r="O27" s="122">
        <f t="shared" si="22"/>
        <v>62700</v>
      </c>
      <c r="P27" s="104">
        <f t="shared" si="8"/>
        <v>52226.221564195752</v>
      </c>
      <c r="Q27" s="122">
        <f t="shared" si="9"/>
        <v>7173.7784358042536</v>
      </c>
      <c r="R27" s="122">
        <f t="shared" si="19"/>
        <v>59400.000000000007</v>
      </c>
      <c r="S27" s="122">
        <f t="shared" si="10"/>
        <v>46423.308057062888</v>
      </c>
      <c r="T27" s="122">
        <f t="shared" si="11"/>
        <v>6376.6919429371146</v>
      </c>
      <c r="U27" s="122">
        <f t="shared" si="12"/>
        <v>52800</v>
      </c>
      <c r="V27" s="122">
        <f t="shared" si="13"/>
        <v>40620.394549930024</v>
      </c>
      <c r="W27" s="122">
        <f t="shared" si="14"/>
        <v>5579.6054500699747</v>
      </c>
      <c r="X27" s="122">
        <f t="shared" si="15"/>
        <v>46200</v>
      </c>
      <c r="Y27" s="122">
        <f t="shared" si="16"/>
        <v>34817.481042797161</v>
      </c>
      <c r="Z27" s="122">
        <f t="shared" si="17"/>
        <v>4782.5189572028357</v>
      </c>
      <c r="AA27" s="52">
        <f t="shared" si="18"/>
        <v>39600</v>
      </c>
      <c r="AB27" s="18"/>
      <c r="AC27" s="18"/>
      <c r="AD27" s="18"/>
      <c r="AE27" s="18"/>
      <c r="AF27" s="18"/>
      <c r="AG27" s="19"/>
      <c r="AH27" s="18"/>
      <c r="AI27" s="18"/>
    </row>
    <row r="28" spans="1:35" s="30" customFormat="1" ht="13.5" customHeight="1">
      <c r="A28" s="285">
        <v>103</v>
      </c>
      <c r="B28" s="56">
        <v>41061</v>
      </c>
      <c r="C28" s="68">
        <f>'BENEFÍCIOS-SEM JRS E SEM CORREÇ'!C28</f>
        <v>622</v>
      </c>
      <c r="D28" s="316">
        <f>'base(indices)'!G33</f>
        <v>1.4026887400000001</v>
      </c>
      <c r="E28" s="58">
        <f t="shared" si="0"/>
        <v>872.47239628000011</v>
      </c>
      <c r="F28" s="360">
        <f>'base(indices)'!I33</f>
        <v>1.7061E-2</v>
      </c>
      <c r="G28" s="60">
        <f t="shared" si="1"/>
        <v>14.885251552933081</v>
      </c>
      <c r="H28" s="61">
        <f t="shared" si="2"/>
        <v>887.35764783293314</v>
      </c>
      <c r="I28" s="299">
        <f t="shared" si="20"/>
        <v>120567.07329120826</v>
      </c>
      <c r="J28" s="102">
        <f>IF((I28-H$33+(H$33/12*7))+K28&gt;I149,I149-K28,(I28-H$33+(H$33/12*7)))</f>
        <v>58029.135071328608</v>
      </c>
      <c r="K28" s="102">
        <f t="shared" si="3"/>
        <v>7970.8649286713926</v>
      </c>
      <c r="L28" s="102">
        <f t="shared" si="23"/>
        <v>66000</v>
      </c>
      <c r="M28" s="102">
        <f t="shared" si="24"/>
        <v>55127.678317762176</v>
      </c>
      <c r="N28" s="102">
        <f t="shared" si="21"/>
        <v>7572.3216822378226</v>
      </c>
      <c r="O28" s="102">
        <f t="shared" si="22"/>
        <v>62700</v>
      </c>
      <c r="P28" s="102">
        <f t="shared" si="8"/>
        <v>52226.221564195752</v>
      </c>
      <c r="Q28" s="102">
        <f t="shared" si="9"/>
        <v>7173.7784358042536</v>
      </c>
      <c r="R28" s="102">
        <f t="shared" si="19"/>
        <v>59400.000000000007</v>
      </c>
      <c r="S28" s="102">
        <f t="shared" si="10"/>
        <v>46423.308057062888</v>
      </c>
      <c r="T28" s="102">
        <f t="shared" si="11"/>
        <v>6376.6919429371146</v>
      </c>
      <c r="U28" s="102">
        <f t="shared" si="12"/>
        <v>52800</v>
      </c>
      <c r="V28" s="102">
        <f t="shared" si="13"/>
        <v>40620.394549930024</v>
      </c>
      <c r="W28" s="102">
        <f t="shared" si="14"/>
        <v>5579.6054500699747</v>
      </c>
      <c r="X28" s="102">
        <f t="shared" si="15"/>
        <v>46200</v>
      </c>
      <c r="Y28" s="102">
        <f t="shared" si="16"/>
        <v>34817.481042797161</v>
      </c>
      <c r="Z28" s="102">
        <f t="shared" si="17"/>
        <v>4782.5189572028357</v>
      </c>
      <c r="AA28" s="66">
        <f t="shared" si="18"/>
        <v>39600</v>
      </c>
      <c r="AB28" s="36"/>
      <c r="AC28" s="36"/>
      <c r="AD28" s="36"/>
      <c r="AE28" s="36"/>
      <c r="AF28" s="36"/>
      <c r="AG28" s="37"/>
      <c r="AH28" s="36"/>
      <c r="AI28" s="36"/>
    </row>
    <row r="29" spans="1:35" ht="13.5" customHeight="1">
      <c r="A29" s="285">
        <v>102</v>
      </c>
      <c r="B29" s="56">
        <v>41091</v>
      </c>
      <c r="C29" s="68">
        <f>'BENEFÍCIOS-SEM JRS E SEM CORREÇ'!C29</f>
        <v>622</v>
      </c>
      <c r="D29" s="316">
        <f>'base(indices)'!G34</f>
        <v>1.4026887400000001</v>
      </c>
      <c r="E29" s="69">
        <f>C29*D29</f>
        <v>872.47239628000011</v>
      </c>
      <c r="F29" s="360">
        <f>'base(indices)'!I34</f>
        <v>1.7061E-2</v>
      </c>
      <c r="G29" s="70">
        <f t="shared" si="1"/>
        <v>14.885251552933081</v>
      </c>
      <c r="H29" s="71">
        <f t="shared" si="2"/>
        <v>887.35764783293314</v>
      </c>
      <c r="I29" s="300">
        <f t="shared" si="20"/>
        <v>119679.71564337533</v>
      </c>
      <c r="J29" s="122">
        <f>IF((I29-H$33+(H$33/12*6))+K29&gt;I149,I149-K29,(I29-H$33+(H$33/12*6)))</f>
        <v>58029.135071328608</v>
      </c>
      <c r="K29" s="122">
        <f t="shared" si="3"/>
        <v>7970.8649286713926</v>
      </c>
      <c r="L29" s="122">
        <f t="shared" si="23"/>
        <v>66000</v>
      </c>
      <c r="M29" s="122">
        <f t="shared" si="24"/>
        <v>55127.678317762176</v>
      </c>
      <c r="N29" s="122">
        <f t="shared" si="21"/>
        <v>7572.3216822378226</v>
      </c>
      <c r="O29" s="122">
        <f t="shared" si="22"/>
        <v>62700</v>
      </c>
      <c r="P29" s="104">
        <f t="shared" si="8"/>
        <v>52226.221564195752</v>
      </c>
      <c r="Q29" s="122">
        <f t="shared" si="9"/>
        <v>7173.7784358042536</v>
      </c>
      <c r="R29" s="122">
        <f t="shared" si="19"/>
        <v>59400.000000000007</v>
      </c>
      <c r="S29" s="122">
        <f t="shared" si="10"/>
        <v>46423.308057062888</v>
      </c>
      <c r="T29" s="122">
        <f t="shared" si="11"/>
        <v>6376.6919429371146</v>
      </c>
      <c r="U29" s="122">
        <f t="shared" si="12"/>
        <v>52800</v>
      </c>
      <c r="V29" s="122">
        <f t="shared" si="13"/>
        <v>40620.394549930024</v>
      </c>
      <c r="W29" s="122">
        <f t="shared" si="14"/>
        <v>5579.6054500699747</v>
      </c>
      <c r="X29" s="122">
        <f t="shared" si="15"/>
        <v>46200</v>
      </c>
      <c r="Y29" s="122">
        <f t="shared" si="16"/>
        <v>34817.481042797161</v>
      </c>
      <c r="Z29" s="122">
        <f t="shared" si="17"/>
        <v>4782.5189572028357</v>
      </c>
      <c r="AA29" s="52">
        <f t="shared" si="18"/>
        <v>39600</v>
      </c>
      <c r="AB29" s="18"/>
      <c r="AC29" s="18"/>
      <c r="AD29" s="18"/>
      <c r="AE29" s="18"/>
      <c r="AF29" s="18"/>
      <c r="AG29" s="19"/>
      <c r="AH29" s="18"/>
      <c r="AI29" s="18"/>
    </row>
    <row r="30" spans="1:35" s="30" customFormat="1" ht="13.5" customHeight="1">
      <c r="A30" s="285">
        <v>101</v>
      </c>
      <c r="B30" s="56">
        <v>41122</v>
      </c>
      <c r="C30" s="68">
        <f>'BENEFÍCIOS-SEM JRS E SEM CORREÇ'!C30</f>
        <v>622</v>
      </c>
      <c r="D30" s="316">
        <f>'base(indices)'!G35</f>
        <v>1.40248678</v>
      </c>
      <c r="E30" s="58">
        <f t="shared" si="0"/>
        <v>872.34677715999999</v>
      </c>
      <c r="F30" s="360">
        <f>'base(indices)'!I35</f>
        <v>1.7061E-2</v>
      </c>
      <c r="G30" s="60">
        <f t="shared" si="1"/>
        <v>14.883108365126759</v>
      </c>
      <c r="H30" s="61">
        <f t="shared" si="2"/>
        <v>887.22988552512675</v>
      </c>
      <c r="I30" s="299">
        <f t="shared" si="20"/>
        <v>118792.35799554239</v>
      </c>
      <c r="J30" s="102">
        <f>IF((I30-H$33+(H$33/12*5))+K30&gt;I149,I149-K30,(I30-H$33+(H$33/12*5)))</f>
        <v>58029.135071328608</v>
      </c>
      <c r="K30" s="102">
        <f t="shared" si="3"/>
        <v>7970.8649286713926</v>
      </c>
      <c r="L30" s="102">
        <f t="shared" si="23"/>
        <v>66000</v>
      </c>
      <c r="M30" s="102">
        <f t="shared" si="24"/>
        <v>55127.678317762176</v>
      </c>
      <c r="N30" s="102">
        <f t="shared" si="21"/>
        <v>7572.3216822378226</v>
      </c>
      <c r="O30" s="102">
        <f t="shared" si="22"/>
        <v>62700</v>
      </c>
      <c r="P30" s="102">
        <f>J30*$P$9</f>
        <v>52226.221564195752</v>
      </c>
      <c r="Q30" s="102">
        <f t="shared" si="9"/>
        <v>7173.7784358042536</v>
      </c>
      <c r="R30" s="102">
        <f t="shared" si="19"/>
        <v>59400.000000000007</v>
      </c>
      <c r="S30" s="102">
        <f t="shared" si="10"/>
        <v>46423.308057062888</v>
      </c>
      <c r="T30" s="102">
        <f t="shared" si="11"/>
        <v>6376.6919429371146</v>
      </c>
      <c r="U30" s="102">
        <f t="shared" si="12"/>
        <v>52800</v>
      </c>
      <c r="V30" s="102">
        <f t="shared" si="13"/>
        <v>40620.394549930024</v>
      </c>
      <c r="W30" s="102">
        <f t="shared" si="14"/>
        <v>5579.6054500699747</v>
      </c>
      <c r="X30" s="102">
        <f t="shared" si="15"/>
        <v>46200</v>
      </c>
      <c r="Y30" s="102">
        <f t="shared" si="16"/>
        <v>34817.481042797161</v>
      </c>
      <c r="Z30" s="102">
        <f t="shared" si="17"/>
        <v>4782.5189572028357</v>
      </c>
      <c r="AA30" s="66">
        <f t="shared" si="18"/>
        <v>39600</v>
      </c>
      <c r="AB30" s="36"/>
      <c r="AC30" s="36"/>
      <c r="AD30" s="36"/>
      <c r="AE30" s="36"/>
      <c r="AF30" s="36"/>
      <c r="AG30" s="37"/>
      <c r="AH30" s="36"/>
      <c r="AI30" s="36"/>
    </row>
    <row r="31" spans="1:35" ht="13.5" customHeight="1">
      <c r="A31" s="285">
        <v>100</v>
      </c>
      <c r="B31" s="56">
        <v>41153</v>
      </c>
      <c r="C31" s="68">
        <f>'BENEFÍCIOS-SEM JRS E SEM CORREÇ'!C31</f>
        <v>622</v>
      </c>
      <c r="D31" s="316">
        <f>'base(indices)'!G36</f>
        <v>1.4023143</v>
      </c>
      <c r="E31" s="69">
        <f t="shared" si="0"/>
        <v>872.23949460000006</v>
      </c>
      <c r="F31" s="360">
        <f>'base(indices)'!I36</f>
        <v>1.7061E-2</v>
      </c>
      <c r="G31" s="70">
        <f t="shared" si="1"/>
        <v>14.881278017370601</v>
      </c>
      <c r="H31" s="71">
        <f t="shared" si="2"/>
        <v>887.12077261737068</v>
      </c>
      <c r="I31" s="300">
        <f t="shared" si="20"/>
        <v>117905.12811001726</v>
      </c>
      <c r="J31" s="122">
        <f>IF((I31-H$33+(H$33/12*4))+K31&gt;I149,I149-K31,(I31-H$33+(H$33/12*4)))</f>
        <v>58029.135071328608</v>
      </c>
      <c r="K31" s="122">
        <f t="shared" si="3"/>
        <v>7970.8649286713926</v>
      </c>
      <c r="L31" s="122">
        <f t="shared" si="23"/>
        <v>66000</v>
      </c>
      <c r="M31" s="122">
        <f t="shared" si="24"/>
        <v>55127.678317762176</v>
      </c>
      <c r="N31" s="122">
        <f t="shared" si="21"/>
        <v>7572.3216822378226</v>
      </c>
      <c r="O31" s="122">
        <f t="shared" si="22"/>
        <v>62700</v>
      </c>
      <c r="P31" s="104">
        <f>J31*$P$9</f>
        <v>52226.221564195752</v>
      </c>
      <c r="Q31" s="122">
        <f t="shared" si="9"/>
        <v>7173.7784358042536</v>
      </c>
      <c r="R31" s="122">
        <f t="shared" si="19"/>
        <v>59400.000000000007</v>
      </c>
      <c r="S31" s="122">
        <f t="shared" si="10"/>
        <v>46423.308057062888</v>
      </c>
      <c r="T31" s="122">
        <f t="shared" si="11"/>
        <v>6376.6919429371146</v>
      </c>
      <c r="U31" s="122">
        <f t="shared" si="12"/>
        <v>52800</v>
      </c>
      <c r="V31" s="122">
        <f t="shared" si="13"/>
        <v>40620.394549930024</v>
      </c>
      <c r="W31" s="122">
        <f t="shared" si="14"/>
        <v>5579.6054500699747</v>
      </c>
      <c r="X31" s="122">
        <f t="shared" si="15"/>
        <v>46200</v>
      </c>
      <c r="Y31" s="122">
        <f t="shared" si="16"/>
        <v>34817.481042797161</v>
      </c>
      <c r="Z31" s="122">
        <f t="shared" si="17"/>
        <v>4782.5189572028357</v>
      </c>
      <c r="AA31" s="52">
        <f t="shared" si="18"/>
        <v>39600</v>
      </c>
      <c r="AB31" s="18"/>
      <c r="AC31" s="18"/>
      <c r="AD31" s="18"/>
      <c r="AE31" s="18"/>
      <c r="AF31" s="18"/>
      <c r="AG31" s="19"/>
      <c r="AH31" s="18"/>
      <c r="AI31" s="18"/>
    </row>
    <row r="32" spans="1:35" s="30" customFormat="1" ht="13.5" customHeight="1">
      <c r="A32" s="285">
        <v>99</v>
      </c>
      <c r="B32" s="56">
        <v>41183</v>
      </c>
      <c r="C32" s="68">
        <f>'BENEFÍCIOS-SEM JRS E SEM CORREÇ'!C32</f>
        <v>622</v>
      </c>
      <c r="D32" s="316">
        <f>'base(indices)'!G37</f>
        <v>1.4023143</v>
      </c>
      <c r="E32" s="58">
        <f t="shared" si="0"/>
        <v>872.23949460000006</v>
      </c>
      <c r="F32" s="360">
        <f>'base(indices)'!I37</f>
        <v>1.7061E-2</v>
      </c>
      <c r="G32" s="60">
        <f t="shared" si="1"/>
        <v>14.881278017370601</v>
      </c>
      <c r="H32" s="61">
        <f t="shared" si="2"/>
        <v>887.12077261737068</v>
      </c>
      <c r="I32" s="299">
        <f t="shared" si="20"/>
        <v>117018.00733739989</v>
      </c>
      <c r="J32" s="102">
        <f>IF((I32-H$33+(H$33/12*3))+K32&gt;I149,I149-K32,(I32-H$33+(H$33/12*3)))</f>
        <v>58029.135071328608</v>
      </c>
      <c r="K32" s="102">
        <f t="shared" si="3"/>
        <v>7970.8649286713926</v>
      </c>
      <c r="L32" s="102">
        <f t="shared" si="23"/>
        <v>66000</v>
      </c>
      <c r="M32" s="102">
        <f t="shared" si="24"/>
        <v>55127.678317762176</v>
      </c>
      <c r="N32" s="102">
        <f t="shared" si="21"/>
        <v>7572.3216822378226</v>
      </c>
      <c r="O32" s="102">
        <f t="shared" si="22"/>
        <v>62700</v>
      </c>
      <c r="P32" s="102">
        <f t="shared" ref="P32:P49" si="25">J32*$P$9</f>
        <v>52226.221564195752</v>
      </c>
      <c r="Q32" s="102">
        <f t="shared" si="9"/>
        <v>7173.7784358042536</v>
      </c>
      <c r="R32" s="102">
        <f t="shared" si="19"/>
        <v>59400.000000000007</v>
      </c>
      <c r="S32" s="102">
        <f t="shared" si="10"/>
        <v>46423.308057062888</v>
      </c>
      <c r="T32" s="102">
        <f t="shared" si="11"/>
        <v>6376.6919429371146</v>
      </c>
      <c r="U32" s="102">
        <f t="shared" si="12"/>
        <v>52800</v>
      </c>
      <c r="V32" s="102">
        <f t="shared" si="13"/>
        <v>40620.394549930024</v>
      </c>
      <c r="W32" s="102">
        <f t="shared" si="14"/>
        <v>5579.6054500699747</v>
      </c>
      <c r="X32" s="102">
        <f t="shared" si="15"/>
        <v>46200</v>
      </c>
      <c r="Y32" s="102">
        <f t="shared" si="16"/>
        <v>34817.481042797161</v>
      </c>
      <c r="Z32" s="102">
        <f t="shared" si="17"/>
        <v>4782.5189572028357</v>
      </c>
      <c r="AA32" s="66">
        <f t="shared" si="18"/>
        <v>39600</v>
      </c>
      <c r="AB32" s="36"/>
      <c r="AC32" s="36"/>
      <c r="AD32" s="36"/>
      <c r="AE32" s="36"/>
      <c r="AF32" s="36"/>
      <c r="AG32" s="37"/>
      <c r="AH32" s="36"/>
      <c r="AI32" s="36"/>
    </row>
    <row r="33" spans="1:35" ht="13.5" customHeight="1">
      <c r="A33" s="285">
        <v>98</v>
      </c>
      <c r="B33" s="56">
        <v>41214</v>
      </c>
      <c r="C33" s="68">
        <f>'BENEFÍCIOS-SEM JRS E SEM CORREÇ'!C33</f>
        <v>622</v>
      </c>
      <c r="D33" s="316">
        <f>'base(indices)'!G38</f>
        <v>1.4023143</v>
      </c>
      <c r="E33" s="69">
        <f t="shared" si="0"/>
        <v>872.23949460000006</v>
      </c>
      <c r="F33" s="360">
        <f>'base(indices)'!I38</f>
        <v>1.7061E-2</v>
      </c>
      <c r="G33" s="70">
        <f t="shared" si="1"/>
        <v>14.881278017370601</v>
      </c>
      <c r="H33" s="71">
        <f t="shared" si="2"/>
        <v>887.12077261737068</v>
      </c>
      <c r="I33" s="300">
        <f t="shared" si="20"/>
        <v>116130.88656478252</v>
      </c>
      <c r="J33" s="122">
        <f>IF((I33-H$33+(H$33/12*2))+K33&gt;I149,I149-K33,(I33-H$33+(H$33/12*2)))</f>
        <v>58029.135071328608</v>
      </c>
      <c r="K33" s="122">
        <f t="shared" si="3"/>
        <v>7970.8649286713926</v>
      </c>
      <c r="L33" s="122">
        <f t="shared" si="23"/>
        <v>66000</v>
      </c>
      <c r="M33" s="122">
        <f t="shared" si="24"/>
        <v>55127.678317762176</v>
      </c>
      <c r="N33" s="122">
        <f t="shared" si="21"/>
        <v>7572.3216822378226</v>
      </c>
      <c r="O33" s="122">
        <f t="shared" si="22"/>
        <v>62700</v>
      </c>
      <c r="P33" s="104">
        <f t="shared" si="25"/>
        <v>52226.221564195752</v>
      </c>
      <c r="Q33" s="122">
        <f t="shared" si="9"/>
        <v>7173.7784358042536</v>
      </c>
      <c r="R33" s="122">
        <f t="shared" si="19"/>
        <v>59400.000000000007</v>
      </c>
      <c r="S33" s="122">
        <f t="shared" si="10"/>
        <v>46423.308057062888</v>
      </c>
      <c r="T33" s="122">
        <f t="shared" si="11"/>
        <v>6376.6919429371146</v>
      </c>
      <c r="U33" s="122">
        <f t="shared" si="12"/>
        <v>52800</v>
      </c>
      <c r="V33" s="122">
        <f t="shared" si="13"/>
        <v>40620.394549930024</v>
      </c>
      <c r="W33" s="122">
        <f t="shared" si="14"/>
        <v>5579.6054500699747</v>
      </c>
      <c r="X33" s="122">
        <f t="shared" si="15"/>
        <v>46200</v>
      </c>
      <c r="Y33" s="122">
        <f t="shared" si="16"/>
        <v>34817.481042797161</v>
      </c>
      <c r="Z33" s="122">
        <f t="shared" si="17"/>
        <v>4782.5189572028357</v>
      </c>
      <c r="AA33" s="52">
        <f t="shared" si="18"/>
        <v>39600</v>
      </c>
      <c r="AB33" s="18"/>
      <c r="AC33" s="18"/>
      <c r="AD33" s="18"/>
      <c r="AE33" s="18"/>
      <c r="AF33" s="18"/>
      <c r="AG33" s="19"/>
      <c r="AH33" s="18"/>
      <c r="AI33" s="18"/>
    </row>
    <row r="34" spans="1:35" s="30" customFormat="1" ht="13.5" customHeight="1" thickBot="1">
      <c r="A34" s="286">
        <v>97</v>
      </c>
      <c r="B34" s="76">
        <v>41244</v>
      </c>
      <c r="C34" s="77">
        <f>'BENEFÍCIOS-SEM JRS E SEM CORREÇ'!C34</f>
        <v>1244</v>
      </c>
      <c r="D34" s="317">
        <f>'base(indices)'!G39</f>
        <v>1.4023143</v>
      </c>
      <c r="E34" s="279">
        <f t="shared" si="0"/>
        <v>1744.4789892000001</v>
      </c>
      <c r="F34" s="361">
        <f>'base(indices)'!I39</f>
        <v>1.7061E-2</v>
      </c>
      <c r="G34" s="233">
        <f t="shared" si="1"/>
        <v>29.762556034741202</v>
      </c>
      <c r="H34" s="287">
        <f t="shared" si="2"/>
        <v>1774.2415452347414</v>
      </c>
      <c r="I34" s="301">
        <f t="shared" si="20"/>
        <v>115243.76579216514</v>
      </c>
      <c r="J34" s="95">
        <f>IF((I34-H$33+(H$33/12*1))+K34&gt;I149,I149-K34,(I34-H$33+(H$33/12*1)))</f>
        <v>58029.135071328608</v>
      </c>
      <c r="K34" s="95">
        <f t="shared" si="3"/>
        <v>7970.8649286713926</v>
      </c>
      <c r="L34" s="95">
        <f t="shared" si="23"/>
        <v>66000</v>
      </c>
      <c r="M34" s="95">
        <f t="shared" si="24"/>
        <v>55127.678317762176</v>
      </c>
      <c r="N34" s="95">
        <f t="shared" si="21"/>
        <v>7572.3216822378226</v>
      </c>
      <c r="O34" s="95">
        <f t="shared" si="22"/>
        <v>62700</v>
      </c>
      <c r="P34" s="95">
        <f t="shared" si="25"/>
        <v>52226.221564195752</v>
      </c>
      <c r="Q34" s="95">
        <f t="shared" si="9"/>
        <v>7173.7784358042536</v>
      </c>
      <c r="R34" s="95">
        <f t="shared" si="19"/>
        <v>59400.000000000007</v>
      </c>
      <c r="S34" s="95">
        <f t="shared" si="10"/>
        <v>46423.308057062888</v>
      </c>
      <c r="T34" s="95">
        <f t="shared" si="11"/>
        <v>6376.6919429371146</v>
      </c>
      <c r="U34" s="95">
        <f t="shared" si="12"/>
        <v>52800</v>
      </c>
      <c r="V34" s="95">
        <f t="shared" si="13"/>
        <v>40620.394549930024</v>
      </c>
      <c r="W34" s="95">
        <f t="shared" si="14"/>
        <v>5579.6054500699747</v>
      </c>
      <c r="X34" s="95">
        <f t="shared" si="15"/>
        <v>46200</v>
      </c>
      <c r="Y34" s="95">
        <f t="shared" si="16"/>
        <v>34817.481042797161</v>
      </c>
      <c r="Z34" s="95">
        <f t="shared" si="17"/>
        <v>4782.5189572028357</v>
      </c>
      <c r="AA34" s="237">
        <f t="shared" si="18"/>
        <v>39600</v>
      </c>
      <c r="AB34" s="36"/>
      <c r="AC34" s="36"/>
      <c r="AD34" s="36"/>
      <c r="AE34" s="36"/>
      <c r="AF34" s="36"/>
      <c r="AG34" s="37"/>
      <c r="AH34" s="36"/>
      <c r="AI34" s="36"/>
    </row>
    <row r="35" spans="1:35" ht="13.5" customHeight="1">
      <c r="A35" s="288">
        <v>96</v>
      </c>
      <c r="B35" s="160">
        <v>41275</v>
      </c>
      <c r="C35" s="47">
        <f>'BENEFÍCIOS-SEM JRS E SEM CORREÇ'!C35</f>
        <v>678</v>
      </c>
      <c r="D35" s="306">
        <f>'base(indices)'!G40</f>
        <v>1.4023143</v>
      </c>
      <c r="E35" s="163">
        <f t="shared" si="0"/>
        <v>950.76909539999997</v>
      </c>
      <c r="F35" s="359">
        <f>'base(indices)'!I40</f>
        <v>1.7061E-2</v>
      </c>
      <c r="G35" s="87">
        <f t="shared" si="1"/>
        <v>16.221071536619398</v>
      </c>
      <c r="H35" s="89">
        <f t="shared" si="2"/>
        <v>966.9901669366194</v>
      </c>
      <c r="I35" s="298">
        <f t="shared" si="20"/>
        <v>113469.52424693041</v>
      </c>
      <c r="J35" s="123">
        <f>IF((I35-H$45+(H$45))+K35&gt;I149,I149-K35,(I35-H$45+(H$45)))</f>
        <v>58029.135071328608</v>
      </c>
      <c r="K35" s="123">
        <f t="shared" si="3"/>
        <v>7970.8649286713926</v>
      </c>
      <c r="L35" s="123">
        <f t="shared" si="23"/>
        <v>66000</v>
      </c>
      <c r="M35" s="123">
        <f t="shared" si="24"/>
        <v>55127.678317762176</v>
      </c>
      <c r="N35" s="123">
        <f t="shared" si="21"/>
        <v>7572.3216822378226</v>
      </c>
      <c r="O35" s="123">
        <f t="shared" si="22"/>
        <v>62700</v>
      </c>
      <c r="P35" s="100">
        <f t="shared" si="25"/>
        <v>52226.221564195752</v>
      </c>
      <c r="Q35" s="123">
        <f t="shared" si="9"/>
        <v>7173.7784358042536</v>
      </c>
      <c r="R35" s="123">
        <f t="shared" si="19"/>
        <v>59400.000000000007</v>
      </c>
      <c r="S35" s="123">
        <f t="shared" si="10"/>
        <v>46423.308057062888</v>
      </c>
      <c r="T35" s="123">
        <f t="shared" si="11"/>
        <v>6376.6919429371146</v>
      </c>
      <c r="U35" s="123">
        <f t="shared" si="12"/>
        <v>52800</v>
      </c>
      <c r="V35" s="123">
        <f t="shared" si="13"/>
        <v>40620.394549930024</v>
      </c>
      <c r="W35" s="123">
        <f t="shared" si="14"/>
        <v>5579.6054500699747</v>
      </c>
      <c r="X35" s="123">
        <f t="shared" si="15"/>
        <v>46200</v>
      </c>
      <c r="Y35" s="123">
        <f t="shared" si="16"/>
        <v>34817.481042797161</v>
      </c>
      <c r="Z35" s="123">
        <f t="shared" si="17"/>
        <v>4782.5189572028357</v>
      </c>
      <c r="AA35" s="55">
        <f t="shared" si="18"/>
        <v>39600</v>
      </c>
      <c r="AB35" s="18"/>
      <c r="AC35" s="18"/>
      <c r="AD35" s="18"/>
      <c r="AE35" s="18"/>
      <c r="AF35" s="18"/>
      <c r="AG35" s="19"/>
      <c r="AH35" s="18"/>
      <c r="AI35" s="18"/>
    </row>
    <row r="36" spans="1:35" s="30" customFormat="1" ht="13.5" customHeight="1">
      <c r="A36" s="285">
        <v>95</v>
      </c>
      <c r="B36" s="56">
        <v>41306</v>
      </c>
      <c r="C36" s="68">
        <f>'BENEFÍCIOS-SEM JRS E SEM CORREÇ'!C36</f>
        <v>678</v>
      </c>
      <c r="D36" s="316">
        <f>'base(indices)'!G41</f>
        <v>1.4023143</v>
      </c>
      <c r="E36" s="58">
        <f t="shared" si="0"/>
        <v>950.76909539999997</v>
      </c>
      <c r="F36" s="360">
        <f>'base(indices)'!I41</f>
        <v>1.7061E-2</v>
      </c>
      <c r="G36" s="60">
        <f t="shared" si="1"/>
        <v>16.221071536619398</v>
      </c>
      <c r="H36" s="61">
        <f t="shared" si="2"/>
        <v>966.9901669366194</v>
      </c>
      <c r="I36" s="299">
        <f t="shared" si="20"/>
        <v>112502.53407999378</v>
      </c>
      <c r="J36" s="102">
        <f>IF((I36-H$45+(H$45/12*11))+K36&gt;I149,I149-K36,(I36-H$45+(H$45/12*11)))</f>
        <v>58029.135071328608</v>
      </c>
      <c r="K36" s="102">
        <f t="shared" si="3"/>
        <v>7970.8649286713926</v>
      </c>
      <c r="L36" s="102">
        <f t="shared" si="23"/>
        <v>66000</v>
      </c>
      <c r="M36" s="102">
        <f t="shared" si="24"/>
        <v>55127.678317762176</v>
      </c>
      <c r="N36" s="102">
        <f t="shared" si="21"/>
        <v>7572.3216822378226</v>
      </c>
      <c r="O36" s="102">
        <f t="shared" si="22"/>
        <v>62700</v>
      </c>
      <c r="P36" s="102">
        <f t="shared" si="25"/>
        <v>52226.221564195752</v>
      </c>
      <c r="Q36" s="102">
        <f t="shared" si="9"/>
        <v>7173.7784358042536</v>
      </c>
      <c r="R36" s="102">
        <f t="shared" si="19"/>
        <v>59400.000000000007</v>
      </c>
      <c r="S36" s="102">
        <f t="shared" si="10"/>
        <v>46423.308057062888</v>
      </c>
      <c r="T36" s="102">
        <f t="shared" si="11"/>
        <v>6376.6919429371146</v>
      </c>
      <c r="U36" s="102">
        <f t="shared" si="12"/>
        <v>52800</v>
      </c>
      <c r="V36" s="102">
        <f t="shared" si="13"/>
        <v>40620.394549930024</v>
      </c>
      <c r="W36" s="102">
        <f t="shared" si="14"/>
        <v>5579.6054500699747</v>
      </c>
      <c r="X36" s="102">
        <f t="shared" si="15"/>
        <v>46200</v>
      </c>
      <c r="Y36" s="102">
        <f t="shared" si="16"/>
        <v>34817.481042797161</v>
      </c>
      <c r="Z36" s="102">
        <f t="shared" si="17"/>
        <v>4782.5189572028357</v>
      </c>
      <c r="AA36" s="66">
        <f t="shared" si="18"/>
        <v>39600</v>
      </c>
      <c r="AB36" s="36"/>
      <c r="AC36" s="36"/>
      <c r="AD36" s="36"/>
      <c r="AE36" s="36"/>
      <c r="AF36" s="36"/>
      <c r="AG36" s="37"/>
      <c r="AH36" s="36"/>
      <c r="AI36" s="36"/>
    </row>
    <row r="37" spans="1:35" ht="13.5" customHeight="1">
      <c r="A37" s="285">
        <v>94</v>
      </c>
      <c r="B37" s="46">
        <v>41334</v>
      </c>
      <c r="C37" s="68">
        <f>'BENEFÍCIOS-SEM JRS E SEM CORREÇ'!C37</f>
        <v>678</v>
      </c>
      <c r="D37" s="316">
        <f>'base(indices)'!G42</f>
        <v>1.4023143</v>
      </c>
      <c r="E37" s="69">
        <f t="shared" si="0"/>
        <v>950.76909539999997</v>
      </c>
      <c r="F37" s="360">
        <f>'base(indices)'!I42</f>
        <v>1.7061E-2</v>
      </c>
      <c r="G37" s="70">
        <f t="shared" si="1"/>
        <v>16.221071536619398</v>
      </c>
      <c r="H37" s="71">
        <f t="shared" si="2"/>
        <v>966.9901669366194</v>
      </c>
      <c r="I37" s="300">
        <f t="shared" si="20"/>
        <v>111535.54391305716</v>
      </c>
      <c r="J37" s="122">
        <f>IF((I37-H$45+(H$45/12*10))+K37&gt;I149,I149-K37,(I37-H$45+(H$45/12*10)))</f>
        <v>58029.135071328608</v>
      </c>
      <c r="K37" s="122">
        <f t="shared" si="3"/>
        <v>7970.8649286713926</v>
      </c>
      <c r="L37" s="104">
        <f t="shared" si="23"/>
        <v>66000</v>
      </c>
      <c r="M37" s="122">
        <f t="shared" si="24"/>
        <v>55127.678317762176</v>
      </c>
      <c r="N37" s="122">
        <f t="shared" si="21"/>
        <v>7572.3216822378226</v>
      </c>
      <c r="O37" s="122">
        <f t="shared" si="22"/>
        <v>62700</v>
      </c>
      <c r="P37" s="104">
        <f t="shared" si="25"/>
        <v>52226.221564195752</v>
      </c>
      <c r="Q37" s="122">
        <f t="shared" si="9"/>
        <v>7173.7784358042536</v>
      </c>
      <c r="R37" s="122">
        <f>P37+Q37</f>
        <v>59400.000000000007</v>
      </c>
      <c r="S37" s="122">
        <f t="shared" si="10"/>
        <v>46423.308057062888</v>
      </c>
      <c r="T37" s="122">
        <f t="shared" si="11"/>
        <v>6376.6919429371146</v>
      </c>
      <c r="U37" s="122">
        <f t="shared" si="12"/>
        <v>52800</v>
      </c>
      <c r="V37" s="122">
        <f t="shared" si="13"/>
        <v>40620.394549930024</v>
      </c>
      <c r="W37" s="122">
        <f t="shared" si="14"/>
        <v>5579.6054500699747</v>
      </c>
      <c r="X37" s="122">
        <f t="shared" si="15"/>
        <v>46200</v>
      </c>
      <c r="Y37" s="122">
        <f t="shared" si="16"/>
        <v>34817.481042797161</v>
      </c>
      <c r="Z37" s="122">
        <f t="shared" si="17"/>
        <v>4782.5189572028357</v>
      </c>
      <c r="AA37" s="52">
        <f t="shared" si="18"/>
        <v>39600</v>
      </c>
      <c r="AB37" s="18"/>
      <c r="AC37" s="18"/>
      <c r="AD37" s="18"/>
      <c r="AE37" s="18"/>
      <c r="AF37" s="18"/>
      <c r="AG37" s="19"/>
      <c r="AH37" s="18"/>
      <c r="AI37" s="18"/>
    </row>
    <row r="38" spans="1:35" s="30" customFormat="1" ht="13.5" customHeight="1">
      <c r="A38" s="285">
        <v>93</v>
      </c>
      <c r="B38" s="56">
        <v>41365</v>
      </c>
      <c r="C38" s="68">
        <f>'BENEFÍCIOS-SEM JRS E SEM CORREÇ'!C38</f>
        <v>678</v>
      </c>
      <c r="D38" s="316">
        <f>'base(indices)'!G43</f>
        <v>1.4023143</v>
      </c>
      <c r="E38" s="58">
        <f t="shared" si="0"/>
        <v>950.76909539999997</v>
      </c>
      <c r="F38" s="360">
        <f>'base(indices)'!I43</f>
        <v>1.7061E-2</v>
      </c>
      <c r="G38" s="60">
        <f t="shared" si="1"/>
        <v>16.221071536619398</v>
      </c>
      <c r="H38" s="61">
        <f t="shared" si="2"/>
        <v>966.9901669366194</v>
      </c>
      <c r="I38" s="299">
        <f t="shared" si="20"/>
        <v>110568.55374612054</v>
      </c>
      <c r="J38" s="102">
        <f>IF((I38-H$45+(H$45/12*9))+K38&gt;I149,I149-K38,(I38-H$45+(H$45/12*9)))</f>
        <v>58029.135071328608</v>
      </c>
      <c r="K38" s="102">
        <f t="shared" si="3"/>
        <v>7970.8649286713926</v>
      </c>
      <c r="L38" s="103">
        <f t="shared" si="23"/>
        <v>66000</v>
      </c>
      <c r="M38" s="102">
        <f t="shared" si="24"/>
        <v>55127.678317762176</v>
      </c>
      <c r="N38" s="102">
        <f t="shared" si="21"/>
        <v>7572.3216822378226</v>
      </c>
      <c r="O38" s="102">
        <f t="shared" si="22"/>
        <v>62700</v>
      </c>
      <c r="P38" s="102">
        <f>J38*$P$9</f>
        <v>52226.221564195752</v>
      </c>
      <c r="Q38" s="102">
        <f t="shared" si="9"/>
        <v>7173.7784358042536</v>
      </c>
      <c r="R38" s="102">
        <f t="shared" ref="R38:R53" si="26">P38+Q38</f>
        <v>59400.000000000007</v>
      </c>
      <c r="S38" s="102">
        <f t="shared" si="10"/>
        <v>46423.308057062888</v>
      </c>
      <c r="T38" s="102">
        <f t="shared" si="11"/>
        <v>6376.6919429371146</v>
      </c>
      <c r="U38" s="102">
        <f t="shared" si="12"/>
        <v>52800</v>
      </c>
      <c r="V38" s="102">
        <f t="shared" si="13"/>
        <v>40620.394549930024</v>
      </c>
      <c r="W38" s="102">
        <f t="shared" si="14"/>
        <v>5579.6054500699747</v>
      </c>
      <c r="X38" s="102">
        <f t="shared" si="15"/>
        <v>46200</v>
      </c>
      <c r="Y38" s="102">
        <f t="shared" si="16"/>
        <v>34817.481042797161</v>
      </c>
      <c r="Z38" s="102">
        <f t="shared" si="17"/>
        <v>4782.5189572028357</v>
      </c>
      <c r="AA38" s="66">
        <f t="shared" si="18"/>
        <v>39600</v>
      </c>
      <c r="AB38" s="36"/>
      <c r="AC38" s="36"/>
      <c r="AD38" s="36"/>
      <c r="AE38" s="36"/>
      <c r="AF38" s="36"/>
      <c r="AG38" s="37"/>
      <c r="AH38" s="36"/>
      <c r="AI38" s="36"/>
    </row>
    <row r="39" spans="1:35" ht="13.5" customHeight="1">
      <c r="A39" s="285">
        <v>92</v>
      </c>
      <c r="B39" s="46">
        <v>41395</v>
      </c>
      <c r="C39" s="68">
        <f>'BENEFÍCIOS-SEM JRS E SEM CORREÇ'!C39</f>
        <v>678</v>
      </c>
      <c r="D39" s="316">
        <f>'base(indices)'!G44</f>
        <v>1.4023143</v>
      </c>
      <c r="E39" s="69">
        <f t="shared" si="0"/>
        <v>950.76909539999997</v>
      </c>
      <c r="F39" s="360">
        <f>'base(indices)'!I44</f>
        <v>1.7061E-2</v>
      </c>
      <c r="G39" s="70">
        <f t="shared" si="1"/>
        <v>16.221071536619398</v>
      </c>
      <c r="H39" s="71">
        <f t="shared" si="2"/>
        <v>966.9901669366194</v>
      </c>
      <c r="I39" s="300">
        <f t="shared" si="20"/>
        <v>109601.56357918392</v>
      </c>
      <c r="J39" s="122">
        <f>IF((I39-H$45+(H$45/12*8))+K39&gt;I149,I149-K39,(I39-H$45+(H$45/12*8)))</f>
        <v>58029.135071328608</v>
      </c>
      <c r="K39" s="122">
        <f t="shared" si="3"/>
        <v>7970.8649286713926</v>
      </c>
      <c r="L39" s="122">
        <f t="shared" si="23"/>
        <v>66000</v>
      </c>
      <c r="M39" s="122">
        <f t="shared" si="24"/>
        <v>55127.678317762176</v>
      </c>
      <c r="N39" s="122">
        <f t="shared" si="21"/>
        <v>7572.3216822378226</v>
      </c>
      <c r="O39" s="122">
        <f t="shared" si="22"/>
        <v>62700</v>
      </c>
      <c r="P39" s="104">
        <f t="shared" si="25"/>
        <v>52226.221564195752</v>
      </c>
      <c r="Q39" s="122">
        <f t="shared" si="9"/>
        <v>7173.7784358042536</v>
      </c>
      <c r="R39" s="122">
        <f t="shared" si="26"/>
        <v>59400.000000000007</v>
      </c>
      <c r="S39" s="122">
        <f t="shared" si="10"/>
        <v>46423.308057062888</v>
      </c>
      <c r="T39" s="122">
        <f t="shared" si="11"/>
        <v>6376.6919429371146</v>
      </c>
      <c r="U39" s="122">
        <f t="shared" si="12"/>
        <v>52800</v>
      </c>
      <c r="V39" s="122">
        <f t="shared" si="13"/>
        <v>40620.394549930024</v>
      </c>
      <c r="W39" s="122">
        <f t="shared" si="14"/>
        <v>5579.6054500699747</v>
      </c>
      <c r="X39" s="122">
        <f t="shared" si="15"/>
        <v>46200</v>
      </c>
      <c r="Y39" s="122">
        <f t="shared" si="16"/>
        <v>34817.481042797161</v>
      </c>
      <c r="Z39" s="122">
        <f t="shared" si="17"/>
        <v>4782.5189572028357</v>
      </c>
      <c r="AA39" s="52">
        <f t="shared" si="18"/>
        <v>39600</v>
      </c>
      <c r="AB39" s="18"/>
      <c r="AC39" s="18"/>
      <c r="AD39" s="18"/>
      <c r="AE39" s="18"/>
      <c r="AF39" s="18"/>
      <c r="AG39" s="19"/>
      <c r="AH39" s="18"/>
      <c r="AI39" s="18"/>
    </row>
    <row r="40" spans="1:35" s="30" customFormat="1" ht="13.5" customHeight="1">
      <c r="A40" s="285">
        <v>91</v>
      </c>
      <c r="B40" s="56">
        <v>41426</v>
      </c>
      <c r="C40" s="68">
        <f>'BENEFÍCIOS-SEM JRS E SEM CORREÇ'!C40</f>
        <v>678</v>
      </c>
      <c r="D40" s="316">
        <f>'base(indices)'!G45</f>
        <v>1.4023143</v>
      </c>
      <c r="E40" s="58">
        <f t="shared" si="0"/>
        <v>950.76909539999997</v>
      </c>
      <c r="F40" s="360">
        <f>'base(indices)'!I45</f>
        <v>1.7061E-2</v>
      </c>
      <c r="G40" s="60">
        <f t="shared" si="1"/>
        <v>16.221071536619398</v>
      </c>
      <c r="H40" s="61">
        <f t="shared" si="2"/>
        <v>966.9901669366194</v>
      </c>
      <c r="I40" s="299">
        <f t="shared" si="20"/>
        <v>108634.57341224729</v>
      </c>
      <c r="J40" s="102">
        <f>IF((I40-H$45+(H$45/12*7))+K40&gt;I149,I149-K40,(I40-H$45+(H$45/12*7)))</f>
        <v>58029.135071328608</v>
      </c>
      <c r="K40" s="102">
        <f t="shared" si="3"/>
        <v>7970.8649286713926</v>
      </c>
      <c r="L40" s="103">
        <f t="shared" si="23"/>
        <v>66000</v>
      </c>
      <c r="M40" s="102">
        <f t="shared" si="24"/>
        <v>55127.678317762176</v>
      </c>
      <c r="N40" s="102">
        <f t="shared" si="21"/>
        <v>7572.3216822378226</v>
      </c>
      <c r="O40" s="102">
        <f t="shared" si="22"/>
        <v>62700</v>
      </c>
      <c r="P40" s="102">
        <f t="shared" si="25"/>
        <v>52226.221564195752</v>
      </c>
      <c r="Q40" s="102">
        <f t="shared" si="9"/>
        <v>7173.7784358042536</v>
      </c>
      <c r="R40" s="102">
        <f t="shared" si="26"/>
        <v>59400.000000000007</v>
      </c>
      <c r="S40" s="102">
        <f t="shared" si="10"/>
        <v>46423.308057062888</v>
      </c>
      <c r="T40" s="102">
        <f t="shared" si="11"/>
        <v>6376.6919429371146</v>
      </c>
      <c r="U40" s="102">
        <f t="shared" si="12"/>
        <v>52800</v>
      </c>
      <c r="V40" s="102">
        <f t="shared" si="13"/>
        <v>40620.394549930024</v>
      </c>
      <c r="W40" s="102">
        <f t="shared" si="14"/>
        <v>5579.6054500699747</v>
      </c>
      <c r="X40" s="102">
        <f t="shared" si="15"/>
        <v>46200</v>
      </c>
      <c r="Y40" s="102">
        <f t="shared" si="16"/>
        <v>34817.481042797161</v>
      </c>
      <c r="Z40" s="102">
        <f t="shared" si="17"/>
        <v>4782.5189572028357</v>
      </c>
      <c r="AA40" s="66">
        <f t="shared" si="18"/>
        <v>39600</v>
      </c>
      <c r="AB40" s="36"/>
      <c r="AC40" s="36"/>
      <c r="AD40" s="36"/>
      <c r="AE40" s="36"/>
      <c r="AF40" s="36"/>
      <c r="AG40" s="37"/>
      <c r="AH40" s="36"/>
      <c r="AI40" s="36"/>
    </row>
    <row r="41" spans="1:35" ht="13.5" customHeight="1">
      <c r="A41" s="285">
        <v>90</v>
      </c>
      <c r="B41" s="46">
        <v>41456</v>
      </c>
      <c r="C41" s="68">
        <f>'BENEFÍCIOS-SEM JRS E SEM CORREÇ'!C41</f>
        <v>678</v>
      </c>
      <c r="D41" s="316">
        <f>'base(indices)'!G46</f>
        <v>1.4023143</v>
      </c>
      <c r="E41" s="69">
        <f t="shared" si="0"/>
        <v>950.76909539999997</v>
      </c>
      <c r="F41" s="360">
        <f>'base(indices)'!I46</f>
        <v>1.7061E-2</v>
      </c>
      <c r="G41" s="70">
        <f t="shared" si="1"/>
        <v>16.221071536619398</v>
      </c>
      <c r="H41" s="71">
        <f t="shared" si="2"/>
        <v>966.9901669366194</v>
      </c>
      <c r="I41" s="300">
        <f t="shared" si="20"/>
        <v>107667.58324531067</v>
      </c>
      <c r="J41" s="122">
        <f>IF((I41-H$45+(H$45/12*6))+K41&gt;I149,I149-K41,(I41-H$45+(H$45/12*6)))</f>
        <v>58029.135071328608</v>
      </c>
      <c r="K41" s="122">
        <f t="shared" si="3"/>
        <v>7970.8649286713926</v>
      </c>
      <c r="L41" s="122">
        <f t="shared" si="23"/>
        <v>66000</v>
      </c>
      <c r="M41" s="122">
        <f t="shared" si="24"/>
        <v>55127.678317762176</v>
      </c>
      <c r="N41" s="122">
        <f t="shared" si="21"/>
        <v>7572.3216822378226</v>
      </c>
      <c r="O41" s="122">
        <f t="shared" si="22"/>
        <v>62700</v>
      </c>
      <c r="P41" s="104">
        <f t="shared" si="25"/>
        <v>52226.221564195752</v>
      </c>
      <c r="Q41" s="122">
        <f t="shared" si="9"/>
        <v>7173.7784358042536</v>
      </c>
      <c r="R41" s="122">
        <f t="shared" si="26"/>
        <v>59400.000000000007</v>
      </c>
      <c r="S41" s="122">
        <f t="shared" si="10"/>
        <v>46423.308057062888</v>
      </c>
      <c r="T41" s="122">
        <f t="shared" si="11"/>
        <v>6376.6919429371146</v>
      </c>
      <c r="U41" s="122">
        <f t="shared" si="12"/>
        <v>52800</v>
      </c>
      <c r="V41" s="122">
        <f t="shared" si="13"/>
        <v>40620.394549930024</v>
      </c>
      <c r="W41" s="122">
        <f t="shared" si="14"/>
        <v>5579.6054500699747</v>
      </c>
      <c r="X41" s="122">
        <f t="shared" si="15"/>
        <v>46200</v>
      </c>
      <c r="Y41" s="122">
        <f t="shared" si="16"/>
        <v>34817.481042797161</v>
      </c>
      <c r="Z41" s="122">
        <f t="shared" si="17"/>
        <v>4782.5189572028357</v>
      </c>
      <c r="AA41" s="52">
        <f t="shared" si="18"/>
        <v>39600</v>
      </c>
      <c r="AB41" s="18"/>
      <c r="AC41" s="18"/>
      <c r="AD41" s="18"/>
      <c r="AE41" s="18"/>
      <c r="AF41" s="18"/>
      <c r="AG41" s="19"/>
      <c r="AH41" s="18"/>
      <c r="AI41" s="18"/>
    </row>
    <row r="42" spans="1:35" s="30" customFormat="1" ht="13.5" customHeight="1">
      <c r="A42" s="285">
        <v>89</v>
      </c>
      <c r="B42" s="56">
        <v>41487</v>
      </c>
      <c r="C42" s="68">
        <f>'BENEFÍCIOS-SEM JRS E SEM CORREÇ'!C42</f>
        <v>678</v>
      </c>
      <c r="D42" s="316">
        <f>'base(indices)'!G47</f>
        <v>1.40202128</v>
      </c>
      <c r="E42" s="58">
        <f t="shared" si="0"/>
        <v>950.57042783999998</v>
      </c>
      <c r="F42" s="360">
        <f>'base(indices)'!I47</f>
        <v>1.7061E-2</v>
      </c>
      <c r="G42" s="60">
        <f t="shared" si="1"/>
        <v>16.217682069378238</v>
      </c>
      <c r="H42" s="61">
        <f t="shared" si="2"/>
        <v>966.78810990937825</v>
      </c>
      <c r="I42" s="299">
        <f t="shared" si="20"/>
        <v>106700.59307837405</v>
      </c>
      <c r="J42" s="102">
        <f>IF((I42-H$45+(H$45/12*5))+K42&gt;I149,I149-K42,(I42-H$45+(H$45/12*5)))</f>
        <v>58029.135071328608</v>
      </c>
      <c r="K42" s="102">
        <f t="shared" si="3"/>
        <v>7970.8649286713926</v>
      </c>
      <c r="L42" s="103">
        <f t="shared" si="23"/>
        <v>66000</v>
      </c>
      <c r="M42" s="102">
        <f t="shared" si="24"/>
        <v>55127.678317762176</v>
      </c>
      <c r="N42" s="102">
        <f t="shared" si="21"/>
        <v>7572.3216822378226</v>
      </c>
      <c r="O42" s="102">
        <f t="shared" si="22"/>
        <v>62700</v>
      </c>
      <c r="P42" s="102">
        <f t="shared" si="25"/>
        <v>52226.221564195752</v>
      </c>
      <c r="Q42" s="102">
        <f t="shared" si="9"/>
        <v>7173.7784358042536</v>
      </c>
      <c r="R42" s="102">
        <f t="shared" si="26"/>
        <v>59400.000000000007</v>
      </c>
      <c r="S42" s="102">
        <f t="shared" si="10"/>
        <v>46423.308057062888</v>
      </c>
      <c r="T42" s="102">
        <f t="shared" si="11"/>
        <v>6376.6919429371146</v>
      </c>
      <c r="U42" s="102">
        <f t="shared" si="12"/>
        <v>52800</v>
      </c>
      <c r="V42" s="102">
        <f t="shared" si="13"/>
        <v>40620.394549930024</v>
      </c>
      <c r="W42" s="102">
        <f t="shared" si="14"/>
        <v>5579.6054500699747</v>
      </c>
      <c r="X42" s="102">
        <f t="shared" si="15"/>
        <v>46200</v>
      </c>
      <c r="Y42" s="102">
        <f t="shared" si="16"/>
        <v>34817.481042797161</v>
      </c>
      <c r="Z42" s="102">
        <f t="shared" si="17"/>
        <v>4782.5189572028357</v>
      </c>
      <c r="AA42" s="66">
        <f t="shared" si="18"/>
        <v>39600</v>
      </c>
      <c r="AB42" s="36"/>
      <c r="AC42" s="36"/>
      <c r="AD42" s="36"/>
      <c r="AE42" s="36"/>
      <c r="AF42" s="36"/>
      <c r="AG42" s="37"/>
      <c r="AH42" s="36"/>
      <c r="AI42" s="36"/>
    </row>
    <row r="43" spans="1:35" ht="13.5" customHeight="1">
      <c r="A43" s="285">
        <v>88</v>
      </c>
      <c r="B43" s="46">
        <v>41518</v>
      </c>
      <c r="C43" s="68">
        <f>'BENEFÍCIOS-SEM JRS E SEM CORREÇ'!C43</f>
        <v>678</v>
      </c>
      <c r="D43" s="316">
        <f>'base(indices)'!G48</f>
        <v>1.40202128</v>
      </c>
      <c r="E43" s="69">
        <f t="shared" si="0"/>
        <v>950.57042783999998</v>
      </c>
      <c r="F43" s="360">
        <f>'base(indices)'!I48</f>
        <v>1.7061E-2</v>
      </c>
      <c r="G43" s="70">
        <f t="shared" si="1"/>
        <v>16.217682069378238</v>
      </c>
      <c r="H43" s="71">
        <f t="shared" si="2"/>
        <v>966.78810990937825</v>
      </c>
      <c r="I43" s="300">
        <f t="shared" si="20"/>
        <v>105733.80496846467</v>
      </c>
      <c r="J43" s="122">
        <f>IF((I43-H$45+(H$45/12*4))+K43&gt;I149,I149-K43,(I43-H$45+(H$45/12*4)))</f>
        <v>58029.135071328608</v>
      </c>
      <c r="K43" s="122">
        <f t="shared" si="3"/>
        <v>7970.8649286713926</v>
      </c>
      <c r="L43" s="122">
        <f t="shared" si="23"/>
        <v>66000</v>
      </c>
      <c r="M43" s="122">
        <f t="shared" si="24"/>
        <v>55127.678317762176</v>
      </c>
      <c r="N43" s="122">
        <f t="shared" si="21"/>
        <v>7572.3216822378226</v>
      </c>
      <c r="O43" s="122">
        <f t="shared" si="22"/>
        <v>62700</v>
      </c>
      <c r="P43" s="104">
        <f t="shared" si="25"/>
        <v>52226.221564195752</v>
      </c>
      <c r="Q43" s="122">
        <f t="shared" si="9"/>
        <v>7173.7784358042536</v>
      </c>
      <c r="R43" s="122">
        <f t="shared" si="26"/>
        <v>59400.000000000007</v>
      </c>
      <c r="S43" s="122">
        <f t="shared" si="10"/>
        <v>46423.308057062888</v>
      </c>
      <c r="T43" s="122">
        <f t="shared" si="11"/>
        <v>6376.6919429371146</v>
      </c>
      <c r="U43" s="122">
        <f t="shared" si="12"/>
        <v>52800</v>
      </c>
      <c r="V43" s="122">
        <f t="shared" si="13"/>
        <v>40620.394549930024</v>
      </c>
      <c r="W43" s="122">
        <f t="shared" si="14"/>
        <v>5579.6054500699747</v>
      </c>
      <c r="X43" s="122">
        <f t="shared" si="15"/>
        <v>46200</v>
      </c>
      <c r="Y43" s="122">
        <f t="shared" si="16"/>
        <v>34817.481042797161</v>
      </c>
      <c r="Z43" s="122">
        <f t="shared" si="17"/>
        <v>4782.5189572028357</v>
      </c>
      <c r="AA43" s="52">
        <f t="shared" si="18"/>
        <v>39600</v>
      </c>
      <c r="AB43" s="18"/>
      <c r="AC43" s="18"/>
      <c r="AD43" s="18"/>
      <c r="AE43" s="18"/>
      <c r="AF43" s="18"/>
      <c r="AG43" s="19"/>
      <c r="AH43" s="18"/>
      <c r="AI43" s="18"/>
    </row>
    <row r="44" spans="1:35" s="30" customFormat="1" ht="13.5" customHeight="1">
      <c r="A44" s="285">
        <v>87</v>
      </c>
      <c r="B44" s="56">
        <v>41548</v>
      </c>
      <c r="C44" s="68">
        <f>'BENEFÍCIOS-SEM JRS E SEM CORREÇ'!C44</f>
        <v>678</v>
      </c>
      <c r="D44" s="316">
        <f>'base(indices)'!G49</f>
        <v>1.4019105300000001</v>
      </c>
      <c r="E44" s="58">
        <f t="shared" si="0"/>
        <v>950.4953393400001</v>
      </c>
      <c r="F44" s="360">
        <f>'base(indices)'!I49</f>
        <v>1.7061E-2</v>
      </c>
      <c r="G44" s="60">
        <f t="shared" si="1"/>
        <v>16.216400984479741</v>
      </c>
      <c r="H44" s="61">
        <f t="shared" si="2"/>
        <v>966.71174032447982</v>
      </c>
      <c r="I44" s="299">
        <f t="shared" si="20"/>
        <v>104767.01685855529</v>
      </c>
      <c r="J44" s="102">
        <f>IF((I44-H$45+(H$45/12*3))+K44&gt;I149,I149-K44,(I44-H$45+(H$45/12*3)))</f>
        <v>58029.135071328608</v>
      </c>
      <c r="K44" s="102">
        <f t="shared" si="3"/>
        <v>7970.8649286713926</v>
      </c>
      <c r="L44" s="103">
        <f t="shared" si="23"/>
        <v>66000</v>
      </c>
      <c r="M44" s="102">
        <f t="shared" si="24"/>
        <v>55127.678317762176</v>
      </c>
      <c r="N44" s="102">
        <f t="shared" si="21"/>
        <v>7572.3216822378226</v>
      </c>
      <c r="O44" s="102">
        <f t="shared" si="22"/>
        <v>62700</v>
      </c>
      <c r="P44" s="102">
        <f t="shared" si="25"/>
        <v>52226.221564195752</v>
      </c>
      <c r="Q44" s="102">
        <f t="shared" si="9"/>
        <v>7173.7784358042536</v>
      </c>
      <c r="R44" s="102">
        <f t="shared" si="26"/>
        <v>59400.000000000007</v>
      </c>
      <c r="S44" s="102">
        <f t="shared" si="10"/>
        <v>46423.308057062888</v>
      </c>
      <c r="T44" s="102">
        <f t="shared" si="11"/>
        <v>6376.6919429371146</v>
      </c>
      <c r="U44" s="102">
        <f t="shared" si="12"/>
        <v>52800</v>
      </c>
      <c r="V44" s="102">
        <f t="shared" si="13"/>
        <v>40620.394549930024</v>
      </c>
      <c r="W44" s="102">
        <f t="shared" si="14"/>
        <v>5579.6054500699747</v>
      </c>
      <c r="X44" s="102">
        <f t="shared" si="15"/>
        <v>46200</v>
      </c>
      <c r="Y44" s="102">
        <f t="shared" si="16"/>
        <v>34817.481042797161</v>
      </c>
      <c r="Z44" s="102">
        <f t="shared" si="17"/>
        <v>4782.5189572028357</v>
      </c>
      <c r="AA44" s="66">
        <f t="shared" si="18"/>
        <v>39600</v>
      </c>
      <c r="AB44" s="36"/>
      <c r="AC44" s="36"/>
      <c r="AD44" s="36"/>
      <c r="AE44" s="36"/>
      <c r="AF44" s="36"/>
      <c r="AG44" s="37"/>
      <c r="AH44" s="36"/>
      <c r="AI44" s="36"/>
    </row>
    <row r="45" spans="1:35" ht="13.5" customHeight="1">
      <c r="A45" s="285">
        <v>86</v>
      </c>
      <c r="B45" s="46">
        <v>41579</v>
      </c>
      <c r="C45" s="68">
        <f>'BENEFÍCIOS-SEM JRS E SEM CORREÇ'!C45</f>
        <v>678</v>
      </c>
      <c r="D45" s="316">
        <f>'base(indices)'!G50</f>
        <v>1.4006219499999999</v>
      </c>
      <c r="E45" s="69">
        <f t="shared" si="0"/>
        <v>949.62168209999993</v>
      </c>
      <c r="F45" s="360">
        <f>'base(indices)'!I50</f>
        <v>1.7061E-2</v>
      </c>
      <c r="G45" s="70">
        <f t="shared" si="1"/>
        <v>16.2014955183081</v>
      </c>
      <c r="H45" s="71">
        <f t="shared" si="2"/>
        <v>965.82317761830802</v>
      </c>
      <c r="I45" s="300">
        <f t="shared" si="20"/>
        <v>103800.30511823081</v>
      </c>
      <c r="J45" s="122">
        <f>IF((I45-H$45+(H$45/12*2))+K45&gt;I149,I149-K45,(I45-H$45+(H$45/12*2)))</f>
        <v>58029.135071328608</v>
      </c>
      <c r="K45" s="122">
        <f t="shared" si="3"/>
        <v>7970.8649286713926</v>
      </c>
      <c r="L45" s="122">
        <f t="shared" si="23"/>
        <v>66000</v>
      </c>
      <c r="M45" s="122">
        <f t="shared" si="24"/>
        <v>55127.678317762176</v>
      </c>
      <c r="N45" s="122">
        <f t="shared" si="21"/>
        <v>7572.3216822378226</v>
      </c>
      <c r="O45" s="122">
        <f t="shared" si="22"/>
        <v>62700</v>
      </c>
      <c r="P45" s="104">
        <f t="shared" si="25"/>
        <v>52226.221564195752</v>
      </c>
      <c r="Q45" s="122">
        <f t="shared" si="9"/>
        <v>7173.7784358042536</v>
      </c>
      <c r="R45" s="122">
        <f t="shared" si="26"/>
        <v>59400.000000000007</v>
      </c>
      <c r="S45" s="122">
        <f t="shared" si="10"/>
        <v>46423.308057062888</v>
      </c>
      <c r="T45" s="122">
        <f t="shared" si="11"/>
        <v>6376.6919429371146</v>
      </c>
      <c r="U45" s="122">
        <f t="shared" si="12"/>
        <v>52800</v>
      </c>
      <c r="V45" s="122">
        <f t="shared" si="13"/>
        <v>40620.394549930024</v>
      </c>
      <c r="W45" s="122">
        <f t="shared" si="14"/>
        <v>5579.6054500699747</v>
      </c>
      <c r="X45" s="122">
        <f t="shared" si="15"/>
        <v>46200</v>
      </c>
      <c r="Y45" s="122">
        <f t="shared" si="16"/>
        <v>34817.481042797161</v>
      </c>
      <c r="Z45" s="122">
        <f t="shared" si="17"/>
        <v>4782.5189572028357</v>
      </c>
      <c r="AA45" s="52">
        <f t="shared" si="18"/>
        <v>39600</v>
      </c>
      <c r="AB45" s="18"/>
      <c r="AC45" s="18"/>
      <c r="AD45" s="18"/>
      <c r="AE45" s="18"/>
      <c r="AF45" s="18"/>
      <c r="AG45" s="19"/>
      <c r="AH45" s="18"/>
      <c r="AI45" s="18"/>
    </row>
    <row r="46" spans="1:35" s="30" customFormat="1" ht="13.5" customHeight="1" thickBot="1">
      <c r="A46" s="286">
        <v>85</v>
      </c>
      <c r="B46" s="76">
        <v>41609</v>
      </c>
      <c r="C46" s="77">
        <f>'BENEFÍCIOS-SEM JRS E SEM CORREÇ'!C46</f>
        <v>1356</v>
      </c>
      <c r="D46" s="317">
        <f>'base(indices)'!G51</f>
        <v>1.4003320800000001</v>
      </c>
      <c r="E46" s="279">
        <f>C46*D46</f>
        <v>1898.8503004800002</v>
      </c>
      <c r="F46" s="361">
        <f>'base(indices)'!I51</f>
        <v>1.7061E-2</v>
      </c>
      <c r="G46" s="233">
        <f t="shared" si="1"/>
        <v>32.396284976489284</v>
      </c>
      <c r="H46" s="287">
        <f t="shared" si="2"/>
        <v>1931.2465854564896</v>
      </c>
      <c r="I46" s="301">
        <f t="shared" si="20"/>
        <v>102834.4819406125</v>
      </c>
      <c r="J46" s="95">
        <f>IF((I46-H$45+(H$45/12*1))+K46&gt;I149,I149-K46,(I46-H$45+(H$45/12*1)))</f>
        <v>58029.135071328608</v>
      </c>
      <c r="K46" s="95">
        <f t="shared" si="3"/>
        <v>7970.8649286713926</v>
      </c>
      <c r="L46" s="236">
        <f t="shared" si="23"/>
        <v>66000</v>
      </c>
      <c r="M46" s="95">
        <f t="shared" si="24"/>
        <v>55127.678317762176</v>
      </c>
      <c r="N46" s="95">
        <f t="shared" si="21"/>
        <v>7572.3216822378226</v>
      </c>
      <c r="O46" s="95">
        <f t="shared" si="22"/>
        <v>62700</v>
      </c>
      <c r="P46" s="95">
        <f t="shared" si="25"/>
        <v>52226.221564195752</v>
      </c>
      <c r="Q46" s="95">
        <f t="shared" si="9"/>
        <v>7173.7784358042536</v>
      </c>
      <c r="R46" s="95">
        <f t="shared" si="26"/>
        <v>59400.000000000007</v>
      </c>
      <c r="S46" s="95">
        <f t="shared" si="10"/>
        <v>46423.308057062888</v>
      </c>
      <c r="T46" s="95">
        <f t="shared" si="11"/>
        <v>6376.6919429371146</v>
      </c>
      <c r="U46" s="95">
        <f t="shared" si="12"/>
        <v>52800</v>
      </c>
      <c r="V46" s="95">
        <f t="shared" si="13"/>
        <v>40620.394549930024</v>
      </c>
      <c r="W46" s="95">
        <f t="shared" si="14"/>
        <v>5579.6054500699747</v>
      </c>
      <c r="X46" s="95">
        <f t="shared" si="15"/>
        <v>46200</v>
      </c>
      <c r="Y46" s="95">
        <f t="shared" si="16"/>
        <v>34817.481042797161</v>
      </c>
      <c r="Z46" s="95">
        <f t="shared" si="17"/>
        <v>4782.5189572028357</v>
      </c>
      <c r="AA46" s="237">
        <f t="shared" si="18"/>
        <v>39600</v>
      </c>
      <c r="AB46" s="36"/>
      <c r="AC46" s="36"/>
      <c r="AD46" s="36"/>
      <c r="AE46" s="36"/>
      <c r="AF46" s="36"/>
      <c r="AG46" s="37"/>
      <c r="AH46" s="36"/>
      <c r="AI46" s="36"/>
    </row>
    <row r="47" spans="1:35" ht="13.5" customHeight="1">
      <c r="A47" s="288">
        <v>84</v>
      </c>
      <c r="B47" s="160">
        <v>41640</v>
      </c>
      <c r="C47" s="47">
        <f>'BENEFÍCIOS-SEM JRS E SEM CORREÇ'!C47</f>
        <v>724</v>
      </c>
      <c r="D47" s="306">
        <f>'base(indices)'!G52</f>
        <v>1.39964066</v>
      </c>
      <c r="E47" s="163">
        <f t="shared" si="0"/>
        <v>1013.33983784</v>
      </c>
      <c r="F47" s="359">
        <f>'base(indices)'!I52</f>
        <v>1.7061E-2</v>
      </c>
      <c r="G47" s="87">
        <f t="shared" si="1"/>
        <v>17.288590973388239</v>
      </c>
      <c r="H47" s="89">
        <f t="shared" si="2"/>
        <v>1030.6284288133882</v>
      </c>
      <c r="I47" s="298">
        <f t="shared" si="20"/>
        <v>100903.23535515601</v>
      </c>
      <c r="J47" s="123">
        <f>IF((I47-H$57+(H$57))+K47&gt;I149,I149-K47,(I47-H$57+(H$57)))</f>
        <v>58029.135071328608</v>
      </c>
      <c r="K47" s="123">
        <f t="shared" si="3"/>
        <v>7970.8649286713926</v>
      </c>
      <c r="L47" s="123">
        <f t="shared" si="23"/>
        <v>66000</v>
      </c>
      <c r="M47" s="123">
        <f t="shared" si="24"/>
        <v>55127.678317762176</v>
      </c>
      <c r="N47" s="123">
        <f t="shared" si="21"/>
        <v>7572.3216822378226</v>
      </c>
      <c r="O47" s="123">
        <f t="shared" si="22"/>
        <v>62700</v>
      </c>
      <c r="P47" s="100">
        <f t="shared" si="25"/>
        <v>52226.221564195752</v>
      </c>
      <c r="Q47" s="123">
        <f t="shared" si="9"/>
        <v>7173.7784358042536</v>
      </c>
      <c r="R47" s="123">
        <f t="shared" si="26"/>
        <v>59400.000000000007</v>
      </c>
      <c r="S47" s="123">
        <f t="shared" si="10"/>
        <v>46423.308057062888</v>
      </c>
      <c r="T47" s="123">
        <f t="shared" si="11"/>
        <v>6376.6919429371146</v>
      </c>
      <c r="U47" s="123">
        <f t="shared" si="12"/>
        <v>52800</v>
      </c>
      <c r="V47" s="123">
        <f t="shared" si="13"/>
        <v>40620.394549930024</v>
      </c>
      <c r="W47" s="123">
        <f t="shared" si="14"/>
        <v>5579.6054500699747</v>
      </c>
      <c r="X47" s="123">
        <f t="shared" si="15"/>
        <v>46200</v>
      </c>
      <c r="Y47" s="123">
        <f t="shared" si="16"/>
        <v>34817.481042797161</v>
      </c>
      <c r="Z47" s="123">
        <f t="shared" si="17"/>
        <v>4782.5189572028357</v>
      </c>
      <c r="AA47" s="55">
        <f t="shared" si="18"/>
        <v>39600</v>
      </c>
      <c r="AB47" s="18"/>
      <c r="AC47" s="18"/>
      <c r="AD47" s="18"/>
      <c r="AE47" s="18"/>
      <c r="AF47" s="18"/>
      <c r="AG47" s="19"/>
      <c r="AH47" s="18"/>
      <c r="AI47" s="18"/>
    </row>
    <row r="48" spans="1:35" s="30" customFormat="1" ht="13.5" customHeight="1">
      <c r="A48" s="285">
        <v>83</v>
      </c>
      <c r="B48" s="56">
        <v>41671</v>
      </c>
      <c r="C48" s="68">
        <f>'BENEFÍCIOS-SEM JRS E SEM CORREÇ'!C48</f>
        <v>724</v>
      </c>
      <c r="D48" s="316">
        <f>'base(indices)'!G53</f>
        <v>1.39806644</v>
      </c>
      <c r="E48" s="58">
        <f t="shared" si="0"/>
        <v>1012.20010256</v>
      </c>
      <c r="F48" s="360">
        <f>'base(indices)'!I53</f>
        <v>1.7061E-2</v>
      </c>
      <c r="G48" s="60">
        <f t="shared" si="1"/>
        <v>17.26914594977616</v>
      </c>
      <c r="H48" s="61">
        <f t="shared" si="2"/>
        <v>1029.4692485097762</v>
      </c>
      <c r="I48" s="299">
        <f t="shared" si="20"/>
        <v>99872.606926342618</v>
      </c>
      <c r="J48" s="102">
        <f>IF((I48-H$57+(H$57/12*11))+K48&gt;I149,I149-K48,(I48-H$57+(H$57/12*11)))</f>
        <v>58029.135071328608</v>
      </c>
      <c r="K48" s="102">
        <f t="shared" si="3"/>
        <v>7970.8649286713926</v>
      </c>
      <c r="L48" s="103">
        <f t="shared" si="23"/>
        <v>66000</v>
      </c>
      <c r="M48" s="102">
        <f t="shared" si="24"/>
        <v>55127.678317762176</v>
      </c>
      <c r="N48" s="102">
        <f t="shared" si="21"/>
        <v>7572.3216822378226</v>
      </c>
      <c r="O48" s="102">
        <f t="shared" si="22"/>
        <v>62700</v>
      </c>
      <c r="P48" s="102">
        <f t="shared" si="25"/>
        <v>52226.221564195752</v>
      </c>
      <c r="Q48" s="102">
        <f t="shared" si="9"/>
        <v>7173.7784358042536</v>
      </c>
      <c r="R48" s="102">
        <f t="shared" si="26"/>
        <v>59400.000000000007</v>
      </c>
      <c r="S48" s="102">
        <f t="shared" si="10"/>
        <v>46423.308057062888</v>
      </c>
      <c r="T48" s="102">
        <f t="shared" si="11"/>
        <v>6376.6919429371146</v>
      </c>
      <c r="U48" s="102">
        <f t="shared" si="12"/>
        <v>52800</v>
      </c>
      <c r="V48" s="102">
        <f t="shared" si="13"/>
        <v>40620.394549930024</v>
      </c>
      <c r="W48" s="102">
        <f t="shared" si="14"/>
        <v>5579.6054500699747</v>
      </c>
      <c r="X48" s="102">
        <f t="shared" si="15"/>
        <v>46200</v>
      </c>
      <c r="Y48" s="102">
        <f t="shared" si="16"/>
        <v>34817.481042797161</v>
      </c>
      <c r="Z48" s="102">
        <f t="shared" si="17"/>
        <v>4782.5189572028357</v>
      </c>
      <c r="AA48" s="66">
        <f t="shared" si="18"/>
        <v>39600</v>
      </c>
      <c r="AB48" s="36"/>
      <c r="AC48" s="36"/>
      <c r="AD48" s="36"/>
      <c r="AE48" s="36"/>
      <c r="AF48" s="36"/>
      <c r="AG48" s="37"/>
      <c r="AH48" s="36"/>
      <c r="AI48" s="36"/>
    </row>
    <row r="49" spans="1:35" ht="13.5" customHeight="1">
      <c r="A49" s="285">
        <v>82</v>
      </c>
      <c r="B49" s="46">
        <v>41699</v>
      </c>
      <c r="C49" s="68">
        <f>'BENEFÍCIOS-SEM JRS E SEM CORREÇ'!C49</f>
        <v>724</v>
      </c>
      <c r="D49" s="316">
        <f>'base(indices)'!G54</f>
        <v>1.39731608</v>
      </c>
      <c r="E49" s="69">
        <f t="shared" si="0"/>
        <v>1011.6568419199999</v>
      </c>
      <c r="F49" s="360">
        <f>'base(indices)'!I54</f>
        <v>1.7061E-2</v>
      </c>
      <c r="G49" s="70">
        <f t="shared" si="1"/>
        <v>17.259877379997118</v>
      </c>
      <c r="H49" s="71">
        <f t="shared" si="2"/>
        <v>1028.9167192999971</v>
      </c>
      <c r="I49" s="300">
        <f t="shared" si="20"/>
        <v>98843.137677832841</v>
      </c>
      <c r="J49" s="122">
        <f>IF((I49-H$57+(H$57/12*10))+K49&gt;I149,I149-K49,(I49-H$57+(H$57/12*10)))</f>
        <v>58029.135071328608</v>
      </c>
      <c r="K49" s="122">
        <f t="shared" si="3"/>
        <v>7970.8649286713926</v>
      </c>
      <c r="L49" s="122">
        <f t="shared" si="23"/>
        <v>66000</v>
      </c>
      <c r="M49" s="122">
        <f t="shared" si="24"/>
        <v>55127.678317762176</v>
      </c>
      <c r="N49" s="122">
        <f t="shared" si="21"/>
        <v>7572.3216822378226</v>
      </c>
      <c r="O49" s="122">
        <f t="shared" si="22"/>
        <v>62700</v>
      </c>
      <c r="P49" s="104">
        <f t="shared" si="25"/>
        <v>52226.221564195752</v>
      </c>
      <c r="Q49" s="122">
        <f t="shared" si="9"/>
        <v>7173.7784358042536</v>
      </c>
      <c r="R49" s="122">
        <f t="shared" si="26"/>
        <v>59400.000000000007</v>
      </c>
      <c r="S49" s="122">
        <f t="shared" si="10"/>
        <v>46423.308057062888</v>
      </c>
      <c r="T49" s="122">
        <f t="shared" si="11"/>
        <v>6376.6919429371146</v>
      </c>
      <c r="U49" s="122">
        <f t="shared" si="12"/>
        <v>52800</v>
      </c>
      <c r="V49" s="122">
        <f t="shared" si="13"/>
        <v>40620.394549930024</v>
      </c>
      <c r="W49" s="122">
        <f t="shared" si="14"/>
        <v>5579.6054500699747</v>
      </c>
      <c r="X49" s="122">
        <f t="shared" si="15"/>
        <v>46200</v>
      </c>
      <c r="Y49" s="122">
        <f t="shared" si="16"/>
        <v>34817.481042797161</v>
      </c>
      <c r="Z49" s="122">
        <f t="shared" si="17"/>
        <v>4782.5189572028357</v>
      </c>
      <c r="AA49" s="52">
        <f t="shared" si="18"/>
        <v>39600</v>
      </c>
      <c r="AB49" s="18"/>
      <c r="AC49" s="18"/>
      <c r="AD49" s="18"/>
      <c r="AE49" s="18"/>
      <c r="AF49" s="18"/>
      <c r="AG49" s="19"/>
      <c r="AH49" s="18"/>
      <c r="AI49" s="18"/>
    </row>
    <row r="50" spans="1:35" s="30" customFormat="1" ht="13.5" customHeight="1">
      <c r="A50" s="285">
        <v>81</v>
      </c>
      <c r="B50" s="56">
        <v>41730</v>
      </c>
      <c r="C50" s="68">
        <f>'BENEFÍCIOS-SEM JRS E SEM CORREÇ'!C50</f>
        <v>724</v>
      </c>
      <c r="D50" s="316">
        <f>'base(indices)'!G55</f>
        <v>1.3969444900000001</v>
      </c>
      <c r="E50" s="58">
        <f t="shared" si="0"/>
        <v>1011.3878107600001</v>
      </c>
      <c r="F50" s="360">
        <f>'base(indices)'!I55</f>
        <v>1.7061E-2</v>
      </c>
      <c r="G50" s="60">
        <f t="shared" si="1"/>
        <v>17.25528743937636</v>
      </c>
      <c r="H50" s="61">
        <f t="shared" si="2"/>
        <v>1028.6430981993765</v>
      </c>
      <c r="I50" s="299">
        <f t="shared" si="20"/>
        <v>97814.220958532838</v>
      </c>
      <c r="J50" s="102">
        <f>IF((I50-H$57+(H$57/12*9))+K50&gt;I149,I149-K50,(I50-H$57+(H$57/12*9)))</f>
        <v>58029.135071328608</v>
      </c>
      <c r="K50" s="102">
        <f t="shared" si="3"/>
        <v>7970.8649286713926</v>
      </c>
      <c r="L50" s="103">
        <f t="shared" si="23"/>
        <v>66000</v>
      </c>
      <c r="M50" s="102">
        <f t="shared" si="24"/>
        <v>55127.678317762176</v>
      </c>
      <c r="N50" s="102">
        <f t="shared" si="21"/>
        <v>7572.3216822378226</v>
      </c>
      <c r="O50" s="102">
        <f t="shared" si="22"/>
        <v>62700</v>
      </c>
      <c r="P50" s="102">
        <f>J50*$P$9</f>
        <v>52226.221564195752</v>
      </c>
      <c r="Q50" s="102">
        <f t="shared" si="9"/>
        <v>7173.7784358042536</v>
      </c>
      <c r="R50" s="102">
        <f t="shared" si="26"/>
        <v>59400.000000000007</v>
      </c>
      <c r="S50" s="102">
        <f t="shared" si="10"/>
        <v>46423.308057062888</v>
      </c>
      <c r="T50" s="102">
        <f t="shared" si="11"/>
        <v>6376.6919429371146</v>
      </c>
      <c r="U50" s="102">
        <f t="shared" si="12"/>
        <v>52800</v>
      </c>
      <c r="V50" s="102">
        <f t="shared" si="13"/>
        <v>40620.394549930024</v>
      </c>
      <c r="W50" s="102">
        <f t="shared" si="14"/>
        <v>5579.6054500699747</v>
      </c>
      <c r="X50" s="102">
        <f t="shared" si="15"/>
        <v>46200</v>
      </c>
      <c r="Y50" s="102">
        <f t="shared" si="16"/>
        <v>34817.481042797161</v>
      </c>
      <c r="Z50" s="102">
        <f t="shared" si="17"/>
        <v>4782.5189572028357</v>
      </c>
      <c r="AA50" s="66">
        <f t="shared" si="18"/>
        <v>39600</v>
      </c>
      <c r="AB50" s="36"/>
      <c r="AC50" s="36"/>
      <c r="AD50" s="36"/>
      <c r="AE50" s="36"/>
      <c r="AF50" s="36"/>
      <c r="AG50" s="37"/>
      <c r="AH50" s="36"/>
      <c r="AI50" s="36"/>
    </row>
    <row r="51" spans="1:35" ht="13.5" customHeight="1">
      <c r="A51" s="285">
        <v>80</v>
      </c>
      <c r="B51" s="46">
        <v>41760</v>
      </c>
      <c r="C51" s="68">
        <f>'BENEFÍCIOS-SEM JRS E SEM CORREÇ'!C51</f>
        <v>724</v>
      </c>
      <c r="D51" s="316">
        <f>'base(indices)'!G56</f>
        <v>1.39630359</v>
      </c>
      <c r="E51" s="69">
        <f t="shared" si="0"/>
        <v>1010.92379916</v>
      </c>
      <c r="F51" s="360">
        <f>'base(indices)'!I56</f>
        <v>1.7061E-2</v>
      </c>
      <c r="G51" s="70">
        <f t="shared" si="1"/>
        <v>17.247370937468762</v>
      </c>
      <c r="H51" s="71">
        <f t="shared" si="2"/>
        <v>1028.1711700974688</v>
      </c>
      <c r="I51" s="300">
        <f t="shared" si="20"/>
        <v>96785.577860333462</v>
      </c>
      <c r="J51" s="122">
        <f>IF((I51-H$57+(H$57/12*8))+K51&gt;I149,I149-K51,(I51-H$57+(H$57/12*8)))</f>
        <v>58029.135071328608</v>
      </c>
      <c r="K51" s="122">
        <f t="shared" si="3"/>
        <v>7970.8649286713926</v>
      </c>
      <c r="L51" s="122">
        <f t="shared" si="23"/>
        <v>66000</v>
      </c>
      <c r="M51" s="122">
        <f t="shared" si="24"/>
        <v>55127.678317762176</v>
      </c>
      <c r="N51" s="122">
        <f t="shared" si="21"/>
        <v>7572.3216822378226</v>
      </c>
      <c r="O51" s="122">
        <f t="shared" si="22"/>
        <v>62700</v>
      </c>
      <c r="P51" s="104">
        <f>J51*$P$9</f>
        <v>52226.221564195752</v>
      </c>
      <c r="Q51" s="122">
        <f t="shared" si="9"/>
        <v>7173.7784358042536</v>
      </c>
      <c r="R51" s="122">
        <f t="shared" si="26"/>
        <v>59400.000000000007</v>
      </c>
      <c r="S51" s="122">
        <f t="shared" si="10"/>
        <v>46423.308057062888</v>
      </c>
      <c r="T51" s="122">
        <f t="shared" si="11"/>
        <v>6376.6919429371146</v>
      </c>
      <c r="U51" s="122">
        <f t="shared" si="12"/>
        <v>52800</v>
      </c>
      <c r="V51" s="122">
        <f t="shared" si="13"/>
        <v>40620.394549930024</v>
      </c>
      <c r="W51" s="122">
        <f t="shared" si="14"/>
        <v>5579.6054500699747</v>
      </c>
      <c r="X51" s="122">
        <f t="shared" si="15"/>
        <v>46200</v>
      </c>
      <c r="Y51" s="122">
        <f t="shared" si="16"/>
        <v>34817.481042797161</v>
      </c>
      <c r="Z51" s="122">
        <f t="shared" si="17"/>
        <v>4782.5189572028357</v>
      </c>
      <c r="AA51" s="52">
        <f t="shared" si="18"/>
        <v>39600</v>
      </c>
      <c r="AB51" s="18"/>
      <c r="AC51" s="18"/>
      <c r="AD51" s="18"/>
      <c r="AE51" s="18"/>
      <c r="AF51" s="18"/>
      <c r="AG51" s="19"/>
      <c r="AH51" s="18"/>
      <c r="AI51" s="18"/>
    </row>
    <row r="52" spans="1:35" s="30" customFormat="1" ht="13.5" customHeight="1">
      <c r="A52" s="285">
        <v>79</v>
      </c>
      <c r="B52" s="56">
        <v>41791</v>
      </c>
      <c r="C52" s="68">
        <f>'BENEFÍCIOS-SEM JRS E SEM CORREÇ'!C52</f>
        <v>724</v>
      </c>
      <c r="D52" s="316">
        <f>'base(indices)'!G57</f>
        <v>1.3954607299999999</v>
      </c>
      <c r="E52" s="58">
        <f t="shared" si="0"/>
        <v>1010.31356852</v>
      </c>
      <c r="F52" s="360">
        <f>'base(indices)'!I57</f>
        <v>1.7061E-2</v>
      </c>
      <c r="G52" s="60">
        <f t="shared" si="1"/>
        <v>17.23695979251972</v>
      </c>
      <c r="H52" s="61">
        <f t="shared" si="2"/>
        <v>1027.5505283125196</v>
      </c>
      <c r="I52" s="299">
        <f t="shared" si="20"/>
        <v>95757.406690235992</v>
      </c>
      <c r="J52" s="102">
        <f>IF((I52-H$57+(H$57/12*7))+K52&gt;I149,I149-K52,(I52-H$57+(H$57/12*7)))</f>
        <v>58029.135071328608</v>
      </c>
      <c r="K52" s="102">
        <f t="shared" si="3"/>
        <v>7970.8649286713926</v>
      </c>
      <c r="L52" s="103">
        <f t="shared" si="23"/>
        <v>66000</v>
      </c>
      <c r="M52" s="102">
        <f t="shared" si="24"/>
        <v>55127.678317762176</v>
      </c>
      <c r="N52" s="102">
        <f t="shared" si="21"/>
        <v>7572.3216822378226</v>
      </c>
      <c r="O52" s="102">
        <f t="shared" si="22"/>
        <v>62700</v>
      </c>
      <c r="P52" s="102">
        <f t="shared" ref="P52:P71" si="27">J52*$P$9</f>
        <v>52226.221564195752</v>
      </c>
      <c r="Q52" s="102">
        <f t="shared" si="9"/>
        <v>7173.7784358042536</v>
      </c>
      <c r="R52" s="102">
        <f t="shared" si="26"/>
        <v>59400.000000000007</v>
      </c>
      <c r="S52" s="102">
        <f t="shared" si="10"/>
        <v>46423.308057062888</v>
      </c>
      <c r="T52" s="102">
        <f t="shared" si="11"/>
        <v>6376.6919429371146</v>
      </c>
      <c r="U52" s="102">
        <f t="shared" si="12"/>
        <v>52800</v>
      </c>
      <c r="V52" s="102">
        <f t="shared" si="13"/>
        <v>40620.394549930024</v>
      </c>
      <c r="W52" s="102">
        <f t="shared" si="14"/>
        <v>5579.6054500699747</v>
      </c>
      <c r="X52" s="102">
        <f t="shared" si="15"/>
        <v>46200</v>
      </c>
      <c r="Y52" s="102">
        <f t="shared" si="16"/>
        <v>34817.481042797161</v>
      </c>
      <c r="Z52" s="102">
        <f t="shared" si="17"/>
        <v>4782.5189572028357</v>
      </c>
      <c r="AA52" s="66">
        <f t="shared" si="18"/>
        <v>39600</v>
      </c>
      <c r="AB52" s="36"/>
      <c r="AC52" s="36"/>
      <c r="AD52" s="36"/>
      <c r="AE52" s="36"/>
      <c r="AF52" s="36"/>
      <c r="AG52" s="37"/>
      <c r="AH52" s="36"/>
      <c r="AI52" s="36"/>
    </row>
    <row r="53" spans="1:35" ht="13.5" customHeight="1">
      <c r="A53" s="285">
        <v>78</v>
      </c>
      <c r="B53" s="46">
        <v>41821</v>
      </c>
      <c r="C53" s="68">
        <f>'BENEFÍCIOS-SEM JRS E SEM CORREÇ'!C53</f>
        <v>724</v>
      </c>
      <c r="D53" s="316">
        <f>'base(indices)'!G58</f>
        <v>1.39481214</v>
      </c>
      <c r="E53" s="69">
        <f t="shared" si="0"/>
        <v>1009.84398936</v>
      </c>
      <c r="F53" s="360">
        <f>'base(indices)'!I58</f>
        <v>1.7061E-2</v>
      </c>
      <c r="G53" s="70">
        <f t="shared" si="1"/>
        <v>17.228948302470961</v>
      </c>
      <c r="H53" s="71">
        <f t="shared" si="2"/>
        <v>1027.0729376624711</v>
      </c>
      <c r="I53" s="300">
        <f t="shared" si="20"/>
        <v>94729.856161923468</v>
      </c>
      <c r="J53" s="122">
        <f>IF((I53-H$57+(H$57/12*6))+K53&gt;I149,I149-K53,(I53-H$57+(H$57/12*6)))</f>
        <v>58029.135071328608</v>
      </c>
      <c r="K53" s="122">
        <f t="shared" si="3"/>
        <v>7970.8649286713926</v>
      </c>
      <c r="L53" s="122">
        <f t="shared" si="23"/>
        <v>66000</v>
      </c>
      <c r="M53" s="122">
        <f t="shared" si="24"/>
        <v>55127.678317762176</v>
      </c>
      <c r="N53" s="122">
        <f t="shared" si="21"/>
        <v>7572.3216822378226</v>
      </c>
      <c r="O53" s="122">
        <f t="shared" si="22"/>
        <v>62700</v>
      </c>
      <c r="P53" s="104">
        <f t="shared" si="27"/>
        <v>52226.221564195752</v>
      </c>
      <c r="Q53" s="122">
        <f t="shared" si="9"/>
        <v>7173.7784358042536</v>
      </c>
      <c r="R53" s="122">
        <f t="shared" si="26"/>
        <v>59400.000000000007</v>
      </c>
      <c r="S53" s="122">
        <f t="shared" si="10"/>
        <v>46423.308057062888</v>
      </c>
      <c r="T53" s="122">
        <f t="shared" si="11"/>
        <v>6376.6919429371146</v>
      </c>
      <c r="U53" s="122">
        <f t="shared" si="12"/>
        <v>52800</v>
      </c>
      <c r="V53" s="122">
        <f t="shared" si="13"/>
        <v>40620.394549930024</v>
      </c>
      <c r="W53" s="122">
        <f t="shared" si="14"/>
        <v>5579.6054500699747</v>
      </c>
      <c r="X53" s="122">
        <f t="shared" si="15"/>
        <v>46200</v>
      </c>
      <c r="Y53" s="122">
        <f t="shared" si="16"/>
        <v>34817.481042797161</v>
      </c>
      <c r="Z53" s="122">
        <f t="shared" si="17"/>
        <v>4782.5189572028357</v>
      </c>
      <c r="AA53" s="52">
        <f t="shared" si="18"/>
        <v>39600</v>
      </c>
      <c r="AB53" s="18"/>
      <c r="AC53" s="18"/>
      <c r="AD53" s="18"/>
      <c r="AE53" s="18"/>
      <c r="AF53" s="18"/>
      <c r="AG53" s="19"/>
      <c r="AH53" s="18"/>
      <c r="AI53" s="18"/>
    </row>
    <row r="54" spans="1:35" s="30" customFormat="1" ht="13.5" customHeight="1">
      <c r="A54" s="285">
        <v>77</v>
      </c>
      <c r="B54" s="56">
        <v>41852</v>
      </c>
      <c r="C54" s="68">
        <f>'BENEFÍCIOS-SEM JRS E SEM CORREÇ'!C54</f>
        <v>724</v>
      </c>
      <c r="D54" s="316">
        <f>'base(indices)'!G59</f>
        <v>1.3933435599999999</v>
      </c>
      <c r="E54" s="58">
        <f t="shared" si="0"/>
        <v>1008.7807374399999</v>
      </c>
      <c r="F54" s="360">
        <f>'base(indices)'!I59</f>
        <v>1.7061E-2</v>
      </c>
      <c r="G54" s="60">
        <f t="shared" si="1"/>
        <v>17.210808161463838</v>
      </c>
      <c r="H54" s="61">
        <f t="shared" si="2"/>
        <v>1025.9915456014637</v>
      </c>
      <c r="I54" s="299">
        <f t="shared" si="20"/>
        <v>93702.783224261002</v>
      </c>
      <c r="J54" s="102">
        <f>IF((I54-H$57+(H$57/12*5))+K54&gt;I149,I149-K54,(I54-H$57+(H$57/12*5)))</f>
        <v>58029.135071328608</v>
      </c>
      <c r="K54" s="102">
        <f t="shared" si="3"/>
        <v>7970.8649286713926</v>
      </c>
      <c r="L54" s="103">
        <f t="shared" si="23"/>
        <v>66000</v>
      </c>
      <c r="M54" s="102">
        <f t="shared" si="24"/>
        <v>55127.678317762176</v>
      </c>
      <c r="N54" s="102">
        <f t="shared" si="21"/>
        <v>7572.3216822378226</v>
      </c>
      <c r="O54" s="102">
        <f t="shared" si="22"/>
        <v>62700</v>
      </c>
      <c r="P54" s="102">
        <f t="shared" si="27"/>
        <v>52226.221564195752</v>
      </c>
      <c r="Q54" s="102">
        <f t="shared" si="9"/>
        <v>7173.7784358042536</v>
      </c>
      <c r="R54" s="102">
        <f>P54+Q54</f>
        <v>59400.000000000007</v>
      </c>
      <c r="S54" s="102">
        <f t="shared" si="10"/>
        <v>46423.308057062888</v>
      </c>
      <c r="T54" s="102">
        <f t="shared" si="11"/>
        <v>6376.6919429371146</v>
      </c>
      <c r="U54" s="102">
        <f t="shared" si="12"/>
        <v>52800</v>
      </c>
      <c r="V54" s="102">
        <f t="shared" si="13"/>
        <v>40620.394549930024</v>
      </c>
      <c r="W54" s="102">
        <f t="shared" si="14"/>
        <v>5579.6054500699747</v>
      </c>
      <c r="X54" s="102">
        <f t="shared" si="15"/>
        <v>46200</v>
      </c>
      <c r="Y54" s="102">
        <f t="shared" si="16"/>
        <v>34817.481042797161</v>
      </c>
      <c r="Z54" s="102">
        <f t="shared" si="17"/>
        <v>4782.5189572028357</v>
      </c>
      <c r="AA54" s="66">
        <f t="shared" si="18"/>
        <v>39600</v>
      </c>
      <c r="AB54" s="36"/>
      <c r="AC54" s="36"/>
      <c r="AD54" s="36"/>
      <c r="AE54" s="36"/>
      <c r="AF54" s="36"/>
      <c r="AG54" s="37"/>
      <c r="AH54" s="36"/>
      <c r="AI54" s="36"/>
    </row>
    <row r="55" spans="1:35" ht="13.5" customHeight="1">
      <c r="A55" s="285">
        <v>76</v>
      </c>
      <c r="B55" s="46">
        <v>41883</v>
      </c>
      <c r="C55" s="68">
        <f>'BENEFÍCIOS-SEM JRS E SEM CORREÇ'!C55</f>
        <v>724</v>
      </c>
      <c r="D55" s="316">
        <f>'base(indices)'!G60</f>
        <v>1.39250527</v>
      </c>
      <c r="E55" s="69">
        <f t="shared" si="0"/>
        <v>1008.17381548</v>
      </c>
      <c r="F55" s="360">
        <f>'base(indices)'!I60</f>
        <v>1.7061E-2</v>
      </c>
      <c r="G55" s="70">
        <f t="shared" si="1"/>
        <v>17.200453465904282</v>
      </c>
      <c r="H55" s="71">
        <f t="shared" si="2"/>
        <v>1025.3742689459043</v>
      </c>
      <c r="I55" s="300">
        <f t="shared" si="20"/>
        <v>92676.791678659545</v>
      </c>
      <c r="J55" s="122">
        <f>IF((I55-H$57+(H$57/12*4))+K55&gt;I149,I149-K55,(I55-H$57+(H$57/12*4)))</f>
        <v>58029.135071328608</v>
      </c>
      <c r="K55" s="122">
        <f t="shared" si="3"/>
        <v>7970.8649286713926</v>
      </c>
      <c r="L55" s="122">
        <f t="shared" si="23"/>
        <v>66000</v>
      </c>
      <c r="M55" s="122">
        <f t="shared" si="24"/>
        <v>55127.678317762176</v>
      </c>
      <c r="N55" s="122">
        <f t="shared" si="21"/>
        <v>7572.3216822378226</v>
      </c>
      <c r="O55" s="122">
        <f t="shared" si="22"/>
        <v>62700</v>
      </c>
      <c r="P55" s="104">
        <f t="shared" si="27"/>
        <v>52226.221564195752</v>
      </c>
      <c r="Q55" s="122">
        <f t="shared" si="9"/>
        <v>7173.7784358042536</v>
      </c>
      <c r="R55" s="122">
        <f t="shared" ref="R55:R73" si="28">P55+Q55</f>
        <v>59400.000000000007</v>
      </c>
      <c r="S55" s="122">
        <f t="shared" si="10"/>
        <v>46423.308057062888</v>
      </c>
      <c r="T55" s="122">
        <f t="shared" si="11"/>
        <v>6376.6919429371146</v>
      </c>
      <c r="U55" s="122">
        <f t="shared" si="12"/>
        <v>52800</v>
      </c>
      <c r="V55" s="122">
        <f t="shared" si="13"/>
        <v>40620.394549930024</v>
      </c>
      <c r="W55" s="122">
        <f t="shared" si="14"/>
        <v>5579.6054500699747</v>
      </c>
      <c r="X55" s="122">
        <f t="shared" si="15"/>
        <v>46200</v>
      </c>
      <c r="Y55" s="122">
        <f t="shared" si="16"/>
        <v>34817.481042797161</v>
      </c>
      <c r="Z55" s="122">
        <f t="shared" si="17"/>
        <v>4782.5189572028357</v>
      </c>
      <c r="AA55" s="52">
        <f t="shared" si="18"/>
        <v>39600</v>
      </c>
      <c r="AB55" s="18"/>
      <c r="AC55" s="18"/>
      <c r="AD55" s="18"/>
      <c r="AE55" s="18"/>
      <c r="AF55" s="18"/>
      <c r="AG55" s="19"/>
      <c r="AH55" s="18"/>
      <c r="AI55" s="18"/>
    </row>
    <row r="56" spans="1:35" s="30" customFormat="1" ht="13.5" customHeight="1">
      <c r="A56" s="285">
        <v>75</v>
      </c>
      <c r="B56" s="56">
        <v>41913</v>
      </c>
      <c r="C56" s="68">
        <f>'BENEFÍCIOS-SEM JRS E SEM CORREÇ'!C56</f>
        <v>724</v>
      </c>
      <c r="D56" s="316">
        <f>'base(indices)'!G61</f>
        <v>1.3912906700000001</v>
      </c>
      <c r="E56" s="58">
        <f t="shared" si="0"/>
        <v>1007.2944450800001</v>
      </c>
      <c r="F56" s="360">
        <f>'base(indices)'!I61</f>
        <v>1.7061E-2</v>
      </c>
      <c r="G56" s="60">
        <f t="shared" si="1"/>
        <v>17.185450527509882</v>
      </c>
      <c r="H56" s="61">
        <f t="shared" si="2"/>
        <v>1024.4798956075099</v>
      </c>
      <c r="I56" s="299">
        <f t="shared" si="20"/>
        <v>91651.417409713642</v>
      </c>
      <c r="J56" s="102">
        <f>IF((I56-H$57+(H$57/12*3))+K56&gt;I149,I149-K56,(I56-H$57+(H$57/12*3)))</f>
        <v>58029.135071328608</v>
      </c>
      <c r="K56" s="102">
        <f t="shared" si="3"/>
        <v>7970.8649286713926</v>
      </c>
      <c r="L56" s="103">
        <f t="shared" si="23"/>
        <v>66000</v>
      </c>
      <c r="M56" s="102">
        <f t="shared" si="24"/>
        <v>55127.678317762176</v>
      </c>
      <c r="N56" s="102">
        <f t="shared" si="21"/>
        <v>7572.3216822378226</v>
      </c>
      <c r="O56" s="102">
        <f t="shared" si="22"/>
        <v>62700</v>
      </c>
      <c r="P56" s="102">
        <f t="shared" si="27"/>
        <v>52226.221564195752</v>
      </c>
      <c r="Q56" s="102">
        <f t="shared" si="9"/>
        <v>7173.7784358042536</v>
      </c>
      <c r="R56" s="102">
        <f t="shared" si="28"/>
        <v>59400.000000000007</v>
      </c>
      <c r="S56" s="102">
        <f t="shared" si="10"/>
        <v>46423.308057062888</v>
      </c>
      <c r="T56" s="102">
        <f t="shared" si="11"/>
        <v>6376.6919429371146</v>
      </c>
      <c r="U56" s="102">
        <f t="shared" si="12"/>
        <v>52800</v>
      </c>
      <c r="V56" s="102">
        <f t="shared" si="13"/>
        <v>40620.394549930024</v>
      </c>
      <c r="W56" s="102">
        <f t="shared" si="14"/>
        <v>5579.6054500699747</v>
      </c>
      <c r="X56" s="102">
        <f t="shared" si="15"/>
        <v>46200</v>
      </c>
      <c r="Y56" s="102">
        <f t="shared" si="16"/>
        <v>34817.481042797161</v>
      </c>
      <c r="Z56" s="102">
        <f t="shared" si="17"/>
        <v>4782.5189572028357</v>
      </c>
      <c r="AA56" s="66">
        <f t="shared" si="18"/>
        <v>39600</v>
      </c>
      <c r="AB56" s="36"/>
      <c r="AC56" s="36"/>
      <c r="AD56" s="36"/>
      <c r="AE56" s="36"/>
      <c r="AF56" s="36"/>
      <c r="AG56" s="37"/>
      <c r="AH56" s="36"/>
      <c r="AI56" s="36"/>
    </row>
    <row r="57" spans="1:35" ht="13.5" customHeight="1">
      <c r="A57" s="285">
        <v>74</v>
      </c>
      <c r="B57" s="46">
        <v>41944</v>
      </c>
      <c r="C57" s="68">
        <f>'BENEFÍCIOS-SEM JRS E SEM CORREÇ'!C57</f>
        <v>724</v>
      </c>
      <c r="D57" s="316">
        <f>'base(indices)'!G62</f>
        <v>1.3898480099999999</v>
      </c>
      <c r="E57" s="69">
        <f t="shared" si="0"/>
        <v>1006.24995924</v>
      </c>
      <c r="F57" s="360">
        <f>'base(indices)'!I62</f>
        <v>1.7061E-2</v>
      </c>
      <c r="G57" s="70">
        <f t="shared" si="1"/>
        <v>17.167630554593639</v>
      </c>
      <c r="H57" s="71">
        <f t="shared" si="2"/>
        <v>1023.4175897945936</v>
      </c>
      <c r="I57" s="300">
        <f t="shared" si="20"/>
        <v>90626.937514106132</v>
      </c>
      <c r="J57" s="122">
        <f>IF((I57-H$57+(H$57/12*2))+K57&gt;I149,I149-K57,(I57-H$57+(H$57/12*2)))</f>
        <v>58029.135071328608</v>
      </c>
      <c r="K57" s="122">
        <f t="shared" si="3"/>
        <v>7970.8649286713926</v>
      </c>
      <c r="L57" s="122">
        <f t="shared" si="23"/>
        <v>66000</v>
      </c>
      <c r="M57" s="122">
        <f t="shared" si="24"/>
        <v>55127.678317762176</v>
      </c>
      <c r="N57" s="122">
        <f t="shared" si="21"/>
        <v>7572.3216822378226</v>
      </c>
      <c r="O57" s="122">
        <f t="shared" si="22"/>
        <v>62700</v>
      </c>
      <c r="P57" s="104">
        <f t="shared" si="27"/>
        <v>52226.221564195752</v>
      </c>
      <c r="Q57" s="122">
        <f t="shared" si="9"/>
        <v>7173.7784358042536</v>
      </c>
      <c r="R57" s="122">
        <f t="shared" si="28"/>
        <v>59400.000000000007</v>
      </c>
      <c r="S57" s="122">
        <f t="shared" si="10"/>
        <v>46423.308057062888</v>
      </c>
      <c r="T57" s="122">
        <f t="shared" si="11"/>
        <v>6376.6919429371146</v>
      </c>
      <c r="U57" s="122">
        <f t="shared" si="12"/>
        <v>52800</v>
      </c>
      <c r="V57" s="122">
        <f t="shared" si="13"/>
        <v>40620.394549930024</v>
      </c>
      <c r="W57" s="122">
        <f t="shared" si="14"/>
        <v>5579.6054500699747</v>
      </c>
      <c r="X57" s="122">
        <f t="shared" si="15"/>
        <v>46200</v>
      </c>
      <c r="Y57" s="122">
        <f t="shared" si="16"/>
        <v>34817.481042797161</v>
      </c>
      <c r="Z57" s="122">
        <f t="shared" si="17"/>
        <v>4782.5189572028357</v>
      </c>
      <c r="AA57" s="52">
        <f t="shared" si="18"/>
        <v>39600</v>
      </c>
      <c r="AB57" s="18"/>
      <c r="AC57" s="18"/>
      <c r="AD57" s="18"/>
      <c r="AE57" s="18"/>
      <c r="AF57" s="18"/>
      <c r="AG57" s="19"/>
      <c r="AH57" s="18"/>
      <c r="AI57" s="18"/>
    </row>
    <row r="58" spans="1:35" s="30" customFormat="1" ht="13.5" customHeight="1" thickBot="1">
      <c r="A58" s="286">
        <v>73</v>
      </c>
      <c r="B58" s="76">
        <v>41974</v>
      </c>
      <c r="C58" s="77">
        <f>'BENEFÍCIOS-SEM JRS E SEM CORREÇ'!C58</f>
        <v>1448</v>
      </c>
      <c r="D58" s="317">
        <f>'base(indices)'!G63</f>
        <v>1.3891770400000001</v>
      </c>
      <c r="E58" s="279">
        <f t="shared" si="0"/>
        <v>2011.5283539200002</v>
      </c>
      <c r="F58" s="361">
        <f>'base(indices)'!I63</f>
        <v>1.7061E-2</v>
      </c>
      <c r="G58" s="233">
        <f t="shared" si="1"/>
        <v>34.318685246229123</v>
      </c>
      <c r="H58" s="287">
        <f t="shared" si="2"/>
        <v>2045.8470391662293</v>
      </c>
      <c r="I58" s="301">
        <f t="shared" si="20"/>
        <v>89603.519924311535</v>
      </c>
      <c r="J58" s="95">
        <f>IF((I58-H$57+(H$57/12*1))+K58&gt;I149,I149-K58,(I58-H$57+(H$57/12*1)))</f>
        <v>58029.135071328608</v>
      </c>
      <c r="K58" s="95">
        <f t="shared" si="3"/>
        <v>7970.8649286713926</v>
      </c>
      <c r="L58" s="236">
        <f t="shared" si="23"/>
        <v>66000</v>
      </c>
      <c r="M58" s="95">
        <f t="shared" si="24"/>
        <v>55127.678317762176</v>
      </c>
      <c r="N58" s="95">
        <f t="shared" si="21"/>
        <v>7572.3216822378226</v>
      </c>
      <c r="O58" s="95">
        <f t="shared" si="22"/>
        <v>62700</v>
      </c>
      <c r="P58" s="95">
        <f t="shared" si="27"/>
        <v>52226.221564195752</v>
      </c>
      <c r="Q58" s="95">
        <f t="shared" si="9"/>
        <v>7173.7784358042536</v>
      </c>
      <c r="R58" s="95">
        <f t="shared" si="28"/>
        <v>59400.000000000007</v>
      </c>
      <c r="S58" s="95">
        <f t="shared" si="10"/>
        <v>46423.308057062888</v>
      </c>
      <c r="T58" s="95">
        <f t="shared" si="11"/>
        <v>6376.6919429371146</v>
      </c>
      <c r="U58" s="95">
        <f t="shared" si="12"/>
        <v>52800</v>
      </c>
      <c r="V58" s="95">
        <f t="shared" si="13"/>
        <v>40620.394549930024</v>
      </c>
      <c r="W58" s="95">
        <f t="shared" si="14"/>
        <v>5579.6054500699747</v>
      </c>
      <c r="X58" s="95">
        <f t="shared" si="15"/>
        <v>46200</v>
      </c>
      <c r="Y58" s="95">
        <f t="shared" si="16"/>
        <v>34817.481042797161</v>
      </c>
      <c r="Z58" s="95">
        <f t="shared" si="17"/>
        <v>4782.5189572028357</v>
      </c>
      <c r="AA58" s="237">
        <f t="shared" si="18"/>
        <v>39600</v>
      </c>
      <c r="AB58" s="36"/>
      <c r="AC58" s="36"/>
      <c r="AD58" s="36"/>
      <c r="AE58" s="36"/>
      <c r="AF58" s="36"/>
      <c r="AG58" s="37"/>
      <c r="AH58" s="36"/>
      <c r="AI58" s="36"/>
    </row>
    <row r="59" spans="1:35" ht="13.5" customHeight="1">
      <c r="A59" s="288">
        <v>72</v>
      </c>
      <c r="B59" s="160">
        <v>42005</v>
      </c>
      <c r="C59" s="47">
        <f>'BENEFÍCIOS-SEM JRS E SEM CORREÇ'!C59</f>
        <v>788</v>
      </c>
      <c r="D59" s="306">
        <f>'base(indices)'!G64</f>
        <v>1.38771578</v>
      </c>
      <c r="E59" s="163">
        <f t="shared" si="0"/>
        <v>1093.5200346399999</v>
      </c>
      <c r="F59" s="359">
        <f>'base(indices)'!I64</f>
        <v>1.7061E-2</v>
      </c>
      <c r="G59" s="87">
        <f t="shared" si="1"/>
        <v>18.656545310993039</v>
      </c>
      <c r="H59" s="89">
        <f t="shared" si="2"/>
        <v>1112.1765799509931</v>
      </c>
      <c r="I59" s="298">
        <f t="shared" si="20"/>
        <v>87557.672885145308</v>
      </c>
      <c r="J59" s="123">
        <f>IF((I59-H$69+(H$69))+K59&gt;I149,I149-K59,(I59-H$69+(H$69)))</f>
        <v>58029.135071328608</v>
      </c>
      <c r="K59" s="123">
        <f t="shared" si="3"/>
        <v>7970.8649286713926</v>
      </c>
      <c r="L59" s="123">
        <f t="shared" si="23"/>
        <v>66000</v>
      </c>
      <c r="M59" s="123">
        <f t="shared" si="24"/>
        <v>55127.678317762176</v>
      </c>
      <c r="N59" s="123">
        <f t="shared" si="21"/>
        <v>7572.3216822378226</v>
      </c>
      <c r="O59" s="123">
        <f t="shared" si="22"/>
        <v>62700</v>
      </c>
      <c r="P59" s="100">
        <f t="shared" si="27"/>
        <v>52226.221564195752</v>
      </c>
      <c r="Q59" s="123">
        <f t="shared" si="9"/>
        <v>7173.7784358042536</v>
      </c>
      <c r="R59" s="123">
        <f t="shared" si="28"/>
        <v>59400.000000000007</v>
      </c>
      <c r="S59" s="123">
        <f t="shared" si="10"/>
        <v>46423.308057062888</v>
      </c>
      <c r="T59" s="123">
        <f t="shared" si="11"/>
        <v>6376.6919429371146</v>
      </c>
      <c r="U59" s="123">
        <f t="shared" si="12"/>
        <v>52800</v>
      </c>
      <c r="V59" s="123">
        <f t="shared" si="13"/>
        <v>40620.394549930024</v>
      </c>
      <c r="W59" s="123">
        <f t="shared" si="14"/>
        <v>5579.6054500699747</v>
      </c>
      <c r="X59" s="123">
        <f t="shared" si="15"/>
        <v>46200</v>
      </c>
      <c r="Y59" s="123">
        <f t="shared" si="16"/>
        <v>34817.481042797161</v>
      </c>
      <c r="Z59" s="123">
        <f t="shared" si="17"/>
        <v>4782.5189572028357</v>
      </c>
      <c r="AA59" s="55">
        <f t="shared" si="18"/>
        <v>39600</v>
      </c>
      <c r="AB59" s="18"/>
      <c r="AC59" s="18"/>
      <c r="AD59" s="18"/>
      <c r="AE59" s="18"/>
      <c r="AF59" s="18"/>
      <c r="AG59" s="19"/>
      <c r="AH59" s="18"/>
      <c r="AI59" s="18"/>
    </row>
    <row r="60" spans="1:35" s="30" customFormat="1" ht="13.5" customHeight="1">
      <c r="A60" s="285">
        <v>71</v>
      </c>
      <c r="B60" s="56">
        <v>42036</v>
      </c>
      <c r="C60" s="68">
        <f>'BENEFÍCIOS-SEM JRS E SEM CORREÇ'!C60</f>
        <v>788</v>
      </c>
      <c r="D60" s="316">
        <f>'base(indices)'!G65</f>
        <v>1.3864984300000001</v>
      </c>
      <c r="E60" s="58">
        <f t="shared" si="0"/>
        <v>1092.5607628400001</v>
      </c>
      <c r="F60" s="360">
        <f>'base(indices)'!I65</f>
        <v>1.7061E-2</v>
      </c>
      <c r="G60" s="60">
        <f t="shared" si="1"/>
        <v>18.640179174813241</v>
      </c>
      <c r="H60" s="61">
        <f t="shared" si="2"/>
        <v>1111.2009420148133</v>
      </c>
      <c r="I60" s="299">
        <f t="shared" si="20"/>
        <v>86445.49630519432</v>
      </c>
      <c r="J60" s="102">
        <f>IF((I60-H$69+(H$69/12*11))+K60&gt;I149,I149-K60,(I60-H$69+(H$69/12*11)))</f>
        <v>58029.135071328608</v>
      </c>
      <c r="K60" s="102">
        <f t="shared" si="3"/>
        <v>7970.8649286713926</v>
      </c>
      <c r="L60" s="103">
        <f t="shared" si="23"/>
        <v>66000</v>
      </c>
      <c r="M60" s="102">
        <f t="shared" si="24"/>
        <v>55127.678317762176</v>
      </c>
      <c r="N60" s="102">
        <f t="shared" si="21"/>
        <v>7572.3216822378226</v>
      </c>
      <c r="O60" s="102">
        <f t="shared" si="22"/>
        <v>62700</v>
      </c>
      <c r="P60" s="102">
        <f t="shared" si="27"/>
        <v>52226.221564195752</v>
      </c>
      <c r="Q60" s="102">
        <f t="shared" si="9"/>
        <v>7173.7784358042536</v>
      </c>
      <c r="R60" s="102">
        <f t="shared" si="28"/>
        <v>59400.000000000007</v>
      </c>
      <c r="S60" s="102">
        <f t="shared" si="10"/>
        <v>46423.308057062888</v>
      </c>
      <c r="T60" s="102">
        <f t="shared" si="11"/>
        <v>6376.6919429371146</v>
      </c>
      <c r="U60" s="102">
        <f t="shared" si="12"/>
        <v>52800</v>
      </c>
      <c r="V60" s="102">
        <f t="shared" si="13"/>
        <v>40620.394549930024</v>
      </c>
      <c r="W60" s="102">
        <f t="shared" si="14"/>
        <v>5579.6054500699747</v>
      </c>
      <c r="X60" s="102">
        <f t="shared" si="15"/>
        <v>46200</v>
      </c>
      <c r="Y60" s="102">
        <f t="shared" si="16"/>
        <v>34817.481042797161</v>
      </c>
      <c r="Z60" s="102">
        <f t="shared" si="17"/>
        <v>4782.5189572028357</v>
      </c>
      <c r="AA60" s="66">
        <f t="shared" si="18"/>
        <v>39600</v>
      </c>
      <c r="AB60" s="36"/>
      <c r="AC60" s="36"/>
      <c r="AD60" s="36"/>
      <c r="AE60" s="36"/>
      <c r="AF60" s="36"/>
      <c r="AG60" s="37"/>
      <c r="AH60" s="36"/>
      <c r="AI60" s="36"/>
    </row>
    <row r="61" spans="1:35" ht="13.5" customHeight="1">
      <c r="A61" s="285">
        <v>70</v>
      </c>
      <c r="B61" s="46">
        <v>42064</v>
      </c>
      <c r="C61" s="68">
        <f>'BENEFÍCIOS-SEM JRS E SEM CORREÇ'!C61</f>
        <v>788</v>
      </c>
      <c r="D61" s="316">
        <f>'base(indices)'!G66</f>
        <v>1.3862655399999999</v>
      </c>
      <c r="E61" s="69">
        <f t="shared" si="0"/>
        <v>1092.3772455199999</v>
      </c>
      <c r="F61" s="360">
        <f>'base(indices)'!I66</f>
        <v>1.7061E-2</v>
      </c>
      <c r="G61" s="70">
        <f t="shared" si="1"/>
        <v>18.637048185816717</v>
      </c>
      <c r="H61" s="71">
        <f t="shared" si="2"/>
        <v>1111.0142937058165</v>
      </c>
      <c r="I61" s="300">
        <f t="shared" si="20"/>
        <v>85334.29536317951</v>
      </c>
      <c r="J61" s="122">
        <f>IF((I61-H$69+(H$69/12*10))+K61&gt;I149,I149-K61,(I61-H$69+(H$69/12*10)))</f>
        <v>58029.135071328608</v>
      </c>
      <c r="K61" s="122">
        <f t="shared" si="3"/>
        <v>7970.8649286713926</v>
      </c>
      <c r="L61" s="122">
        <f t="shared" si="23"/>
        <v>66000</v>
      </c>
      <c r="M61" s="122">
        <f t="shared" si="24"/>
        <v>55127.678317762176</v>
      </c>
      <c r="N61" s="122">
        <f t="shared" si="21"/>
        <v>7572.3216822378226</v>
      </c>
      <c r="O61" s="122">
        <f t="shared" si="22"/>
        <v>62700</v>
      </c>
      <c r="P61" s="104">
        <f t="shared" si="27"/>
        <v>52226.221564195752</v>
      </c>
      <c r="Q61" s="122">
        <f t="shared" si="9"/>
        <v>7173.7784358042536</v>
      </c>
      <c r="R61" s="122">
        <f t="shared" si="28"/>
        <v>59400.000000000007</v>
      </c>
      <c r="S61" s="122">
        <f t="shared" si="10"/>
        <v>46423.308057062888</v>
      </c>
      <c r="T61" s="122">
        <f t="shared" si="11"/>
        <v>6376.6919429371146</v>
      </c>
      <c r="U61" s="122">
        <f t="shared" si="12"/>
        <v>52800</v>
      </c>
      <c r="V61" s="122">
        <f t="shared" si="13"/>
        <v>40620.394549930024</v>
      </c>
      <c r="W61" s="122">
        <f t="shared" si="14"/>
        <v>5579.6054500699747</v>
      </c>
      <c r="X61" s="122">
        <f t="shared" si="15"/>
        <v>46200</v>
      </c>
      <c r="Y61" s="122">
        <f t="shared" si="16"/>
        <v>34817.481042797161</v>
      </c>
      <c r="Z61" s="122">
        <f t="shared" si="17"/>
        <v>4782.5189572028357</v>
      </c>
      <c r="AA61" s="52">
        <f t="shared" si="18"/>
        <v>39600</v>
      </c>
      <c r="AB61" s="18"/>
      <c r="AC61" s="18"/>
      <c r="AD61" s="18"/>
      <c r="AE61" s="18"/>
      <c r="AF61" s="18"/>
      <c r="AG61" s="19"/>
      <c r="AH61" s="18"/>
      <c r="AI61" s="18"/>
    </row>
    <row r="62" spans="1:35" s="30" customFormat="1" ht="13.5" customHeight="1">
      <c r="A62" s="285">
        <v>69</v>
      </c>
      <c r="B62" s="56">
        <v>42095</v>
      </c>
      <c r="C62" s="68">
        <f>'BENEFÍCIOS-SEM JRS E SEM CORREÇ'!C62</f>
        <v>788</v>
      </c>
      <c r="D62" s="316">
        <f>'base(indices)'!G67</f>
        <v>1.38447126</v>
      </c>
      <c r="E62" s="58">
        <f t="shared" si="0"/>
        <v>1090.96335288</v>
      </c>
      <c r="F62" s="360">
        <f>'base(indices)'!I67</f>
        <v>1.7061E-2</v>
      </c>
      <c r="G62" s="60">
        <f t="shared" si="1"/>
        <v>18.612925763485681</v>
      </c>
      <c r="H62" s="61">
        <f t="shared" si="2"/>
        <v>1109.5762786434857</v>
      </c>
      <c r="I62" s="299">
        <f t="shared" si="20"/>
        <v>84223.281069473698</v>
      </c>
      <c r="J62" s="102">
        <f>IF((I62-H$69+(H$69/12*9))+K62&gt;I149,I149-K62,(I62-H$69+(H$69/12*9)))</f>
        <v>58029.135071328608</v>
      </c>
      <c r="K62" s="102">
        <f t="shared" si="3"/>
        <v>7970.8649286713926</v>
      </c>
      <c r="L62" s="103">
        <f t="shared" si="23"/>
        <v>66000</v>
      </c>
      <c r="M62" s="102">
        <f t="shared" si="24"/>
        <v>55127.678317762176</v>
      </c>
      <c r="N62" s="102">
        <f t="shared" si="21"/>
        <v>7572.3216822378226</v>
      </c>
      <c r="O62" s="102">
        <f t="shared" si="22"/>
        <v>62700</v>
      </c>
      <c r="P62" s="102">
        <f t="shared" si="27"/>
        <v>52226.221564195752</v>
      </c>
      <c r="Q62" s="102">
        <f t="shared" si="9"/>
        <v>7173.7784358042536</v>
      </c>
      <c r="R62" s="102">
        <f t="shared" si="28"/>
        <v>59400.000000000007</v>
      </c>
      <c r="S62" s="102">
        <f t="shared" si="10"/>
        <v>46423.308057062888</v>
      </c>
      <c r="T62" s="102">
        <f t="shared" si="11"/>
        <v>6376.6919429371146</v>
      </c>
      <c r="U62" s="102">
        <f t="shared" si="12"/>
        <v>52800</v>
      </c>
      <c r="V62" s="102">
        <f t="shared" si="13"/>
        <v>40620.394549930024</v>
      </c>
      <c r="W62" s="102">
        <f t="shared" si="14"/>
        <v>5579.6054500699747</v>
      </c>
      <c r="X62" s="102">
        <f t="shared" si="15"/>
        <v>46200</v>
      </c>
      <c r="Y62" s="102">
        <f t="shared" si="16"/>
        <v>34817.481042797161</v>
      </c>
      <c r="Z62" s="102">
        <f t="shared" si="17"/>
        <v>4782.5189572028357</v>
      </c>
      <c r="AA62" s="66">
        <f t="shared" si="18"/>
        <v>39600</v>
      </c>
      <c r="AB62" s="36"/>
      <c r="AC62" s="36"/>
      <c r="AD62" s="36"/>
      <c r="AE62" s="36"/>
      <c r="AF62" s="36"/>
      <c r="AG62" s="37"/>
      <c r="AH62" s="36"/>
      <c r="AI62" s="36"/>
    </row>
    <row r="63" spans="1:35" ht="13.5" customHeight="1">
      <c r="A63" s="285">
        <v>68</v>
      </c>
      <c r="B63" s="46">
        <v>42125</v>
      </c>
      <c r="C63" s="68">
        <f>'BENEFÍCIOS-SEM JRS E SEM CORREÇ'!C63</f>
        <v>788</v>
      </c>
      <c r="D63" s="316">
        <f>'base(indices)'!G68</f>
        <v>1.3698142499999999</v>
      </c>
      <c r="E63" s="69">
        <f t="shared" si="0"/>
        <v>1079.4136289999999</v>
      </c>
      <c r="F63" s="360">
        <f>'base(indices)'!I68</f>
        <v>1.7061E-2</v>
      </c>
      <c r="G63" s="70">
        <f t="shared" si="1"/>
        <v>18.415875924368997</v>
      </c>
      <c r="H63" s="71">
        <f t="shared" si="2"/>
        <v>1097.8295049243688</v>
      </c>
      <c r="I63" s="300">
        <f t="shared" si="20"/>
        <v>83113.704790830219</v>
      </c>
      <c r="J63" s="122">
        <f>IF((I63-H$69+(H$69/12*8))+K63&gt;I149,I149-K63,(I63-H$69+(H$69/12*8)))</f>
        <v>58029.135071328608</v>
      </c>
      <c r="K63" s="122">
        <f t="shared" si="3"/>
        <v>7970.8649286713926</v>
      </c>
      <c r="L63" s="122">
        <f t="shared" si="23"/>
        <v>66000</v>
      </c>
      <c r="M63" s="122">
        <f t="shared" si="24"/>
        <v>55127.678317762176</v>
      </c>
      <c r="N63" s="122">
        <f t="shared" si="21"/>
        <v>7572.3216822378226</v>
      </c>
      <c r="O63" s="122">
        <f t="shared" si="22"/>
        <v>62700</v>
      </c>
      <c r="P63" s="104">
        <f t="shared" si="27"/>
        <v>52226.221564195752</v>
      </c>
      <c r="Q63" s="122">
        <f t="shared" si="9"/>
        <v>7173.7784358042536</v>
      </c>
      <c r="R63" s="122">
        <f t="shared" si="28"/>
        <v>59400.000000000007</v>
      </c>
      <c r="S63" s="122">
        <f t="shared" si="10"/>
        <v>46423.308057062888</v>
      </c>
      <c r="T63" s="122">
        <f t="shared" si="11"/>
        <v>6376.6919429371146</v>
      </c>
      <c r="U63" s="122">
        <f t="shared" si="12"/>
        <v>52800</v>
      </c>
      <c r="V63" s="122">
        <f t="shared" si="13"/>
        <v>40620.394549930024</v>
      </c>
      <c r="W63" s="122">
        <f t="shared" si="14"/>
        <v>5579.6054500699747</v>
      </c>
      <c r="X63" s="122">
        <f t="shared" si="15"/>
        <v>46200</v>
      </c>
      <c r="Y63" s="122">
        <f t="shared" si="16"/>
        <v>34817.481042797161</v>
      </c>
      <c r="Z63" s="122">
        <f t="shared" si="17"/>
        <v>4782.5189572028357</v>
      </c>
      <c r="AA63" s="52">
        <f t="shared" si="18"/>
        <v>39600</v>
      </c>
      <c r="AB63" s="18"/>
      <c r="AC63" s="18"/>
      <c r="AD63" s="18"/>
      <c r="AE63" s="18"/>
      <c r="AF63" s="18"/>
      <c r="AG63" s="19"/>
      <c r="AH63" s="18"/>
      <c r="AI63" s="18"/>
    </row>
    <row r="64" spans="1:35" s="30" customFormat="1" ht="13.5" customHeight="1">
      <c r="A64" s="285">
        <v>67</v>
      </c>
      <c r="B64" s="56">
        <v>42156</v>
      </c>
      <c r="C64" s="68">
        <f>'BENEFÍCIOS-SEM JRS E SEM CORREÇ'!C64</f>
        <v>788</v>
      </c>
      <c r="D64" s="316">
        <f>'base(indices)'!G69</f>
        <v>1.36164438</v>
      </c>
      <c r="E64" s="58">
        <f t="shared" si="0"/>
        <v>1072.97577144</v>
      </c>
      <c r="F64" s="360">
        <f>'base(indices)'!I69</f>
        <v>1.7061E-2</v>
      </c>
      <c r="G64" s="60">
        <f t="shared" si="1"/>
        <v>18.306039636537839</v>
      </c>
      <c r="H64" s="61">
        <f t="shared" si="2"/>
        <v>1091.2818110765379</v>
      </c>
      <c r="I64" s="299">
        <f t="shared" si="20"/>
        <v>82015.875285905844</v>
      </c>
      <c r="J64" s="102">
        <f>IF((I64-H$69+(H$69/12*7))+K64&gt;I149,I149-K64,(I64-H$69+(H$69/12*7)))</f>
        <v>58029.135071328608</v>
      </c>
      <c r="K64" s="102">
        <f t="shared" si="3"/>
        <v>7970.8649286713926</v>
      </c>
      <c r="L64" s="103">
        <f t="shared" si="23"/>
        <v>66000</v>
      </c>
      <c r="M64" s="102">
        <f t="shared" si="24"/>
        <v>55127.678317762176</v>
      </c>
      <c r="N64" s="102">
        <f t="shared" si="21"/>
        <v>7572.3216822378226</v>
      </c>
      <c r="O64" s="102">
        <f t="shared" si="22"/>
        <v>62700</v>
      </c>
      <c r="P64" s="102">
        <f t="shared" si="27"/>
        <v>52226.221564195752</v>
      </c>
      <c r="Q64" s="102">
        <f t="shared" si="9"/>
        <v>7173.7784358042536</v>
      </c>
      <c r="R64" s="102">
        <f t="shared" si="28"/>
        <v>59400.000000000007</v>
      </c>
      <c r="S64" s="102">
        <f t="shared" si="10"/>
        <v>46423.308057062888</v>
      </c>
      <c r="T64" s="102">
        <f t="shared" si="11"/>
        <v>6376.6919429371146</v>
      </c>
      <c r="U64" s="102">
        <f t="shared" si="12"/>
        <v>52800</v>
      </c>
      <c r="V64" s="102">
        <f t="shared" si="13"/>
        <v>40620.394549930024</v>
      </c>
      <c r="W64" s="102">
        <f t="shared" si="14"/>
        <v>5579.6054500699747</v>
      </c>
      <c r="X64" s="102">
        <f t="shared" si="15"/>
        <v>46200</v>
      </c>
      <c r="Y64" s="102">
        <f t="shared" si="16"/>
        <v>34817.481042797161</v>
      </c>
      <c r="Z64" s="102">
        <f t="shared" si="17"/>
        <v>4782.5189572028357</v>
      </c>
      <c r="AA64" s="66">
        <f t="shared" si="18"/>
        <v>39600</v>
      </c>
      <c r="AB64" s="36"/>
      <c r="AC64" s="36"/>
      <c r="AD64" s="36"/>
      <c r="AE64" s="36"/>
      <c r="AF64" s="36"/>
      <c r="AG64" s="37"/>
      <c r="AH64" s="36"/>
      <c r="AI64" s="36"/>
    </row>
    <row r="65" spans="1:35" ht="13.5" customHeight="1">
      <c r="A65" s="285">
        <v>66</v>
      </c>
      <c r="B65" s="46">
        <v>42186</v>
      </c>
      <c r="C65" s="68">
        <f>'BENEFÍCIOS-SEM JRS E SEM CORREÇ'!C65</f>
        <v>788</v>
      </c>
      <c r="D65" s="316">
        <f>'base(indices)'!G70</f>
        <v>1.34829625</v>
      </c>
      <c r="E65" s="69">
        <f t="shared" si="0"/>
        <v>1062.457445</v>
      </c>
      <c r="F65" s="360">
        <f>'base(indices)'!I70</f>
        <v>1.7061E-2</v>
      </c>
      <c r="G65" s="70">
        <f t="shared" si="1"/>
        <v>18.126586469145</v>
      </c>
      <c r="H65" s="71">
        <f t="shared" si="2"/>
        <v>1080.584031469145</v>
      </c>
      <c r="I65" s="300">
        <f t="shared" si="20"/>
        <v>80924.593474829308</v>
      </c>
      <c r="J65" s="122">
        <f>IF((I65-H$69+(H$69/12*6))+K65&gt;I149,I149-K65,(I65-H$69+(H$69/12*6)))</f>
        <v>58029.135071328608</v>
      </c>
      <c r="K65" s="122">
        <f t="shared" si="3"/>
        <v>7970.8649286713926</v>
      </c>
      <c r="L65" s="122">
        <f t="shared" si="23"/>
        <v>66000</v>
      </c>
      <c r="M65" s="122">
        <f t="shared" si="24"/>
        <v>55127.678317762176</v>
      </c>
      <c r="N65" s="122">
        <f t="shared" si="21"/>
        <v>7572.3216822378226</v>
      </c>
      <c r="O65" s="122">
        <f t="shared" si="22"/>
        <v>62700</v>
      </c>
      <c r="P65" s="104">
        <f t="shared" si="27"/>
        <v>52226.221564195752</v>
      </c>
      <c r="Q65" s="122">
        <f t="shared" si="9"/>
        <v>7173.7784358042536</v>
      </c>
      <c r="R65" s="122">
        <f t="shared" si="28"/>
        <v>59400.000000000007</v>
      </c>
      <c r="S65" s="122">
        <f t="shared" si="10"/>
        <v>46423.308057062888</v>
      </c>
      <c r="T65" s="122">
        <f t="shared" si="11"/>
        <v>6376.6919429371146</v>
      </c>
      <c r="U65" s="122">
        <f t="shared" si="12"/>
        <v>52800</v>
      </c>
      <c r="V65" s="122">
        <f t="shared" si="13"/>
        <v>40620.394549930024</v>
      </c>
      <c r="W65" s="122">
        <f t="shared" si="14"/>
        <v>5579.6054500699747</v>
      </c>
      <c r="X65" s="122">
        <f t="shared" si="15"/>
        <v>46200</v>
      </c>
      <c r="Y65" s="122">
        <f t="shared" si="16"/>
        <v>34817.481042797161</v>
      </c>
      <c r="Z65" s="122">
        <f t="shared" si="17"/>
        <v>4782.5189572028357</v>
      </c>
      <c r="AA65" s="52">
        <f t="shared" si="18"/>
        <v>39600</v>
      </c>
      <c r="AB65" s="18"/>
      <c r="AC65" s="18"/>
      <c r="AD65" s="18"/>
      <c r="AE65" s="18"/>
      <c r="AF65" s="18"/>
      <c r="AG65" s="19"/>
      <c r="AH65" s="18"/>
      <c r="AI65" s="18"/>
    </row>
    <row r="66" spans="1:35" s="30" customFormat="1" ht="13.5" customHeight="1">
      <c r="A66" s="285">
        <v>65</v>
      </c>
      <c r="B66" s="56">
        <v>42217</v>
      </c>
      <c r="C66" s="68">
        <f>'BENEFÍCIOS-SEM JRS E SEM CORREÇ'!C66</f>
        <v>788</v>
      </c>
      <c r="D66" s="316">
        <f>'base(indices)'!G71</f>
        <v>1.3403879599999999</v>
      </c>
      <c r="E66" s="58">
        <f t="shared" si="0"/>
        <v>1056.2257124799999</v>
      </c>
      <c r="F66" s="360">
        <f>'base(indices)'!I71</f>
        <v>1.7061E-2</v>
      </c>
      <c r="G66" s="60">
        <f t="shared" si="1"/>
        <v>18.020266880621278</v>
      </c>
      <c r="H66" s="61">
        <f t="shared" si="2"/>
        <v>1074.245979360621</v>
      </c>
      <c r="I66" s="299">
        <f t="shared" si="20"/>
        <v>79844.009443360163</v>
      </c>
      <c r="J66" s="102">
        <f>IF((I66-H$69+(H$69/12*5))+K66&gt;I149,I149-K66,(I66-H$69+(H$69/12*5)))</f>
        <v>58029.135071328608</v>
      </c>
      <c r="K66" s="102">
        <f t="shared" si="3"/>
        <v>7970.8649286713926</v>
      </c>
      <c r="L66" s="103">
        <f t="shared" si="23"/>
        <v>66000</v>
      </c>
      <c r="M66" s="102">
        <f t="shared" si="24"/>
        <v>55127.678317762176</v>
      </c>
      <c r="N66" s="102">
        <f t="shared" si="21"/>
        <v>7572.3216822378226</v>
      </c>
      <c r="O66" s="102">
        <f t="shared" si="22"/>
        <v>62700</v>
      </c>
      <c r="P66" s="102">
        <f t="shared" si="27"/>
        <v>52226.221564195752</v>
      </c>
      <c r="Q66" s="102">
        <f t="shared" si="9"/>
        <v>7173.7784358042536</v>
      </c>
      <c r="R66" s="102">
        <f t="shared" si="28"/>
        <v>59400.000000000007</v>
      </c>
      <c r="S66" s="102">
        <f t="shared" si="10"/>
        <v>46423.308057062888</v>
      </c>
      <c r="T66" s="102">
        <f t="shared" si="11"/>
        <v>6376.6919429371146</v>
      </c>
      <c r="U66" s="102">
        <f t="shared" si="12"/>
        <v>52800</v>
      </c>
      <c r="V66" s="102">
        <f t="shared" si="13"/>
        <v>40620.394549930024</v>
      </c>
      <c r="W66" s="102">
        <f t="shared" si="14"/>
        <v>5579.6054500699747</v>
      </c>
      <c r="X66" s="102">
        <f t="shared" si="15"/>
        <v>46200</v>
      </c>
      <c r="Y66" s="102">
        <f t="shared" si="16"/>
        <v>34817.481042797161</v>
      </c>
      <c r="Z66" s="102">
        <f t="shared" si="17"/>
        <v>4782.5189572028357</v>
      </c>
      <c r="AA66" s="66">
        <f t="shared" si="18"/>
        <v>39600</v>
      </c>
      <c r="AB66" s="36"/>
      <c r="AC66" s="36"/>
      <c r="AD66" s="36"/>
      <c r="AE66" s="36"/>
      <c r="AF66" s="36"/>
      <c r="AG66" s="37"/>
      <c r="AH66" s="36"/>
      <c r="AI66" s="36"/>
    </row>
    <row r="67" spans="1:35" ht="13.5" customHeight="1">
      <c r="A67" s="285">
        <v>64</v>
      </c>
      <c r="B67" s="46">
        <v>42248</v>
      </c>
      <c r="C67" s="68">
        <f>'BENEFÍCIOS-SEM JRS E SEM CORREÇ'!C67</f>
        <v>788</v>
      </c>
      <c r="D67" s="316">
        <f>'base(indices)'!G72</f>
        <v>1.3346489699999999</v>
      </c>
      <c r="E67" s="69">
        <f t="shared" si="0"/>
        <v>1051.70338836</v>
      </c>
      <c r="F67" s="360">
        <f>'base(indices)'!I72</f>
        <v>1.7061E-2</v>
      </c>
      <c r="G67" s="70">
        <f t="shared" si="1"/>
        <v>17.94311150880996</v>
      </c>
      <c r="H67" s="71">
        <f t="shared" si="2"/>
        <v>1069.64649986881</v>
      </c>
      <c r="I67" s="300">
        <f t="shared" si="20"/>
        <v>78769.763463999538</v>
      </c>
      <c r="J67" s="122">
        <f>IF((I67-H$69+(H$69/12*4))+K67&gt;I149,I149-K67,(I67-H$69+(H$69/12*4)))</f>
        <v>58029.135071328608</v>
      </c>
      <c r="K67" s="122">
        <f t="shared" si="3"/>
        <v>7970.8649286713926</v>
      </c>
      <c r="L67" s="122">
        <f t="shared" si="23"/>
        <v>66000</v>
      </c>
      <c r="M67" s="122">
        <f t="shared" si="24"/>
        <v>55127.678317762176</v>
      </c>
      <c r="N67" s="122">
        <f t="shared" si="21"/>
        <v>7572.3216822378226</v>
      </c>
      <c r="O67" s="122">
        <f t="shared" si="22"/>
        <v>62700</v>
      </c>
      <c r="P67" s="104">
        <f t="shared" si="27"/>
        <v>52226.221564195752</v>
      </c>
      <c r="Q67" s="122">
        <f t="shared" si="9"/>
        <v>7173.7784358042536</v>
      </c>
      <c r="R67" s="122">
        <f t="shared" si="28"/>
        <v>59400.000000000007</v>
      </c>
      <c r="S67" s="122">
        <f t="shared" si="10"/>
        <v>46423.308057062888</v>
      </c>
      <c r="T67" s="122">
        <f t="shared" si="11"/>
        <v>6376.6919429371146</v>
      </c>
      <c r="U67" s="122">
        <f t="shared" si="12"/>
        <v>52800</v>
      </c>
      <c r="V67" s="122">
        <f t="shared" si="13"/>
        <v>40620.394549930024</v>
      </c>
      <c r="W67" s="122">
        <f t="shared" si="14"/>
        <v>5579.6054500699747</v>
      </c>
      <c r="X67" s="122">
        <f t="shared" si="15"/>
        <v>46200</v>
      </c>
      <c r="Y67" s="122">
        <f t="shared" si="16"/>
        <v>34817.481042797161</v>
      </c>
      <c r="Z67" s="122">
        <f t="shared" si="17"/>
        <v>4782.5189572028357</v>
      </c>
      <c r="AA67" s="52">
        <f t="shared" si="18"/>
        <v>39600</v>
      </c>
      <c r="AB67" s="18"/>
      <c r="AC67" s="18"/>
      <c r="AD67" s="18"/>
      <c r="AE67" s="18"/>
      <c r="AF67" s="18"/>
      <c r="AG67" s="19"/>
      <c r="AH67" s="18"/>
      <c r="AI67" s="18"/>
    </row>
    <row r="68" spans="1:35" s="30" customFormat="1" ht="13.5" customHeight="1">
      <c r="A68" s="285">
        <v>63</v>
      </c>
      <c r="B68" s="56">
        <v>42278</v>
      </c>
      <c r="C68" s="68">
        <f>'BENEFÍCIOS-SEM JRS E SEM CORREÇ'!C68</f>
        <v>788</v>
      </c>
      <c r="D68" s="316">
        <f>'base(indices)'!G73</f>
        <v>1.3294640600000001</v>
      </c>
      <c r="E68" s="58">
        <f t="shared" si="0"/>
        <v>1047.6176792799999</v>
      </c>
      <c r="F68" s="360">
        <f>'base(indices)'!I73</f>
        <v>1.7061E-2</v>
      </c>
      <c r="G68" s="60">
        <f t="shared" si="1"/>
        <v>17.873405226196081</v>
      </c>
      <c r="H68" s="61">
        <f t="shared" si="2"/>
        <v>1065.4910845061961</v>
      </c>
      <c r="I68" s="299">
        <f t="shared" si="20"/>
        <v>77700.116964130721</v>
      </c>
      <c r="J68" s="102">
        <f>IF((I68-H$69+(H$69/12*3))+K68&gt;I149,I149-K68,(I68-H$69+(H$69/12*3)))</f>
        <v>58029.135071328608</v>
      </c>
      <c r="K68" s="102">
        <f t="shared" si="3"/>
        <v>7970.8649286713926</v>
      </c>
      <c r="L68" s="103">
        <f t="shared" si="23"/>
        <v>66000</v>
      </c>
      <c r="M68" s="102">
        <f t="shared" si="24"/>
        <v>55127.678317762176</v>
      </c>
      <c r="N68" s="102">
        <f t="shared" si="21"/>
        <v>7572.3216822378226</v>
      </c>
      <c r="O68" s="102">
        <f t="shared" si="22"/>
        <v>62700</v>
      </c>
      <c r="P68" s="102">
        <f t="shared" si="27"/>
        <v>52226.221564195752</v>
      </c>
      <c r="Q68" s="102">
        <f t="shared" si="9"/>
        <v>7173.7784358042536</v>
      </c>
      <c r="R68" s="102">
        <f t="shared" si="28"/>
        <v>59400.000000000007</v>
      </c>
      <c r="S68" s="102">
        <f t="shared" si="10"/>
        <v>46423.308057062888</v>
      </c>
      <c r="T68" s="102">
        <f t="shared" si="11"/>
        <v>6376.6919429371146</v>
      </c>
      <c r="U68" s="102">
        <f t="shared" si="12"/>
        <v>52800</v>
      </c>
      <c r="V68" s="102">
        <f t="shared" si="13"/>
        <v>40620.394549930024</v>
      </c>
      <c r="W68" s="102">
        <f t="shared" si="14"/>
        <v>5579.6054500699747</v>
      </c>
      <c r="X68" s="102">
        <f t="shared" si="15"/>
        <v>46200</v>
      </c>
      <c r="Y68" s="102">
        <f t="shared" si="16"/>
        <v>34817.481042797161</v>
      </c>
      <c r="Z68" s="102">
        <f t="shared" si="17"/>
        <v>4782.5189572028357</v>
      </c>
      <c r="AA68" s="66">
        <f t="shared" si="18"/>
        <v>39600</v>
      </c>
      <c r="AB68" s="36"/>
      <c r="AC68" s="36"/>
      <c r="AD68" s="36"/>
      <c r="AE68" s="36"/>
      <c r="AF68" s="36"/>
      <c r="AG68" s="37"/>
      <c r="AH68" s="36"/>
      <c r="AI68" s="36"/>
    </row>
    <row r="69" spans="1:35" ht="13.5" customHeight="1">
      <c r="A69" s="285">
        <v>62</v>
      </c>
      <c r="B69" s="46">
        <v>42309</v>
      </c>
      <c r="C69" s="68">
        <f>'BENEFÍCIOS-SEM JRS E SEM CORREÇ'!C69</f>
        <v>788</v>
      </c>
      <c r="D69" s="316">
        <f>'base(indices)'!G74</f>
        <v>1.32074713</v>
      </c>
      <c r="E69" s="69">
        <f t="shared" si="0"/>
        <v>1040.7487384399999</v>
      </c>
      <c r="F69" s="360">
        <f>'base(indices)'!I74</f>
        <v>1.7061E-2</v>
      </c>
      <c r="G69" s="70">
        <f t="shared" si="1"/>
        <v>17.75621422652484</v>
      </c>
      <c r="H69" s="71">
        <f t="shared" si="2"/>
        <v>1058.5049526665248</v>
      </c>
      <c r="I69" s="300">
        <f t="shared" si="20"/>
        <v>76634.625879624524</v>
      </c>
      <c r="J69" s="122">
        <f>IF((I69-H$69+(H$69/12*2))+K69&gt;I149,I149-K69,(I69-H$69+(H$69/12*2)))</f>
        <v>58029.135071328608</v>
      </c>
      <c r="K69" s="122">
        <f t="shared" si="3"/>
        <v>7970.8649286713926</v>
      </c>
      <c r="L69" s="122">
        <f t="shared" si="23"/>
        <v>66000</v>
      </c>
      <c r="M69" s="122">
        <f t="shared" si="24"/>
        <v>55127.678317762176</v>
      </c>
      <c r="N69" s="122">
        <f t="shared" si="21"/>
        <v>7572.3216822378226</v>
      </c>
      <c r="O69" s="122">
        <f t="shared" si="22"/>
        <v>62700</v>
      </c>
      <c r="P69" s="104">
        <f t="shared" si="27"/>
        <v>52226.221564195752</v>
      </c>
      <c r="Q69" s="122">
        <f t="shared" si="9"/>
        <v>7173.7784358042536</v>
      </c>
      <c r="R69" s="122">
        <f t="shared" si="28"/>
        <v>59400.000000000007</v>
      </c>
      <c r="S69" s="122">
        <f t="shared" si="10"/>
        <v>46423.308057062888</v>
      </c>
      <c r="T69" s="122">
        <f t="shared" si="11"/>
        <v>6376.6919429371146</v>
      </c>
      <c r="U69" s="122">
        <f t="shared" si="12"/>
        <v>52800</v>
      </c>
      <c r="V69" s="122">
        <f t="shared" si="13"/>
        <v>40620.394549930024</v>
      </c>
      <c r="W69" s="122">
        <f t="shared" si="14"/>
        <v>5579.6054500699747</v>
      </c>
      <c r="X69" s="122">
        <f t="shared" si="15"/>
        <v>46200</v>
      </c>
      <c r="Y69" s="122">
        <f t="shared" si="16"/>
        <v>34817.481042797161</v>
      </c>
      <c r="Z69" s="122">
        <f t="shared" si="17"/>
        <v>4782.5189572028357</v>
      </c>
      <c r="AA69" s="52">
        <f t="shared" si="18"/>
        <v>39600</v>
      </c>
      <c r="AB69" s="18"/>
      <c r="AC69" s="18"/>
      <c r="AD69" s="18"/>
      <c r="AE69" s="18"/>
      <c r="AF69" s="18"/>
      <c r="AG69" s="19"/>
      <c r="AH69" s="18"/>
      <c r="AI69" s="18"/>
    </row>
    <row r="70" spans="1:35" s="30" customFormat="1" ht="13.5" customHeight="1" thickBot="1">
      <c r="A70" s="286">
        <v>61</v>
      </c>
      <c r="B70" s="76">
        <v>42339</v>
      </c>
      <c r="C70" s="77">
        <f>'BENEFÍCIOS-SEM JRS E SEM CORREÇ'!C70</f>
        <v>1576</v>
      </c>
      <c r="D70" s="317">
        <f>'base(indices)'!G75</f>
        <v>1.3096154</v>
      </c>
      <c r="E70" s="279">
        <f t="shared" si="0"/>
        <v>2063.9538704000001</v>
      </c>
      <c r="F70" s="361">
        <f>'base(indices)'!I75</f>
        <v>1.7061E-2</v>
      </c>
      <c r="G70" s="233">
        <f t="shared" si="1"/>
        <v>35.213116982894405</v>
      </c>
      <c r="H70" s="287">
        <f t="shared" si="2"/>
        <v>2099.1669873828946</v>
      </c>
      <c r="I70" s="301">
        <f t="shared" si="20"/>
        <v>75576.120926957999</v>
      </c>
      <c r="J70" s="95">
        <f>IF((I70-H$69+(H$69/12*1))+K70&gt;I149,I149-K70,(I70-H$69+(H$69/12*1)))</f>
        <v>58029.135071328608</v>
      </c>
      <c r="K70" s="95">
        <f t="shared" si="3"/>
        <v>7970.8649286713926</v>
      </c>
      <c r="L70" s="236">
        <f t="shared" si="23"/>
        <v>66000</v>
      </c>
      <c r="M70" s="95">
        <f t="shared" si="24"/>
        <v>55127.678317762176</v>
      </c>
      <c r="N70" s="95">
        <f t="shared" si="21"/>
        <v>7572.3216822378226</v>
      </c>
      <c r="O70" s="95">
        <f t="shared" si="22"/>
        <v>62700</v>
      </c>
      <c r="P70" s="95">
        <f t="shared" si="27"/>
        <v>52226.221564195752</v>
      </c>
      <c r="Q70" s="95">
        <f t="shared" si="9"/>
        <v>7173.7784358042536</v>
      </c>
      <c r="R70" s="95">
        <f t="shared" si="28"/>
        <v>59400.000000000007</v>
      </c>
      <c r="S70" s="95">
        <f t="shared" si="10"/>
        <v>46423.308057062888</v>
      </c>
      <c r="T70" s="95">
        <f t="shared" si="11"/>
        <v>6376.6919429371146</v>
      </c>
      <c r="U70" s="95">
        <f t="shared" si="12"/>
        <v>52800</v>
      </c>
      <c r="V70" s="95">
        <f t="shared" si="13"/>
        <v>40620.394549930024</v>
      </c>
      <c r="W70" s="95">
        <f t="shared" si="14"/>
        <v>5579.6054500699747</v>
      </c>
      <c r="X70" s="95">
        <f t="shared" si="15"/>
        <v>46200</v>
      </c>
      <c r="Y70" s="95">
        <f t="shared" si="16"/>
        <v>34817.481042797161</v>
      </c>
      <c r="Z70" s="95">
        <f t="shared" si="17"/>
        <v>4782.5189572028357</v>
      </c>
      <c r="AA70" s="237">
        <f t="shared" si="18"/>
        <v>39600</v>
      </c>
      <c r="AB70" s="36"/>
      <c r="AC70" s="36"/>
      <c r="AD70" s="36"/>
      <c r="AE70" s="36"/>
      <c r="AF70" s="36"/>
      <c r="AG70" s="37"/>
      <c r="AH70" s="36"/>
      <c r="AI70" s="36"/>
    </row>
    <row r="71" spans="1:35" ht="13.5" customHeight="1">
      <c r="A71" s="288">
        <v>60</v>
      </c>
      <c r="B71" s="160">
        <v>42370</v>
      </c>
      <c r="C71" s="47">
        <f>'BENEFÍCIOS-SEM JRS E SEM CORREÇ'!C71</f>
        <v>880</v>
      </c>
      <c r="D71" s="306">
        <f>'base(indices)'!G76</f>
        <v>1.29434216</v>
      </c>
      <c r="E71" s="163">
        <f t="shared" si="0"/>
        <v>1139.0211008000001</v>
      </c>
      <c r="F71" s="359">
        <f>'base(indices)'!I76</f>
        <v>1.7061E-2</v>
      </c>
      <c r="G71" s="87">
        <f t="shared" si="1"/>
        <v>19.432839000748803</v>
      </c>
      <c r="H71" s="89">
        <f t="shared" si="2"/>
        <v>1158.4539398007489</v>
      </c>
      <c r="I71" s="298">
        <f t="shared" si="20"/>
        <v>73476.953939575105</v>
      </c>
      <c r="J71" s="123">
        <f>IF((I71-H$81+(H$81))+K71&gt;I149,I149-K71,(I71-H$81+(H$81)))</f>
        <v>58029.135071328608</v>
      </c>
      <c r="K71" s="123">
        <f t="shared" si="3"/>
        <v>7970.8649286713926</v>
      </c>
      <c r="L71" s="123">
        <f t="shared" si="23"/>
        <v>66000</v>
      </c>
      <c r="M71" s="123">
        <f t="shared" si="24"/>
        <v>55127.678317762176</v>
      </c>
      <c r="N71" s="123">
        <f t="shared" si="21"/>
        <v>7572.3216822378226</v>
      </c>
      <c r="O71" s="123">
        <f t="shared" si="22"/>
        <v>62700</v>
      </c>
      <c r="P71" s="100">
        <f t="shared" si="27"/>
        <v>52226.221564195752</v>
      </c>
      <c r="Q71" s="123">
        <f t="shared" si="9"/>
        <v>7173.7784358042536</v>
      </c>
      <c r="R71" s="123">
        <f t="shared" si="28"/>
        <v>59400.000000000007</v>
      </c>
      <c r="S71" s="123">
        <f t="shared" si="10"/>
        <v>46423.308057062888</v>
      </c>
      <c r="T71" s="123">
        <f t="shared" si="11"/>
        <v>6376.6919429371146</v>
      </c>
      <c r="U71" s="123">
        <f t="shared" si="12"/>
        <v>52800</v>
      </c>
      <c r="V71" s="123">
        <f t="shared" si="13"/>
        <v>40620.394549930024</v>
      </c>
      <c r="W71" s="123">
        <f t="shared" si="14"/>
        <v>5579.6054500699747</v>
      </c>
      <c r="X71" s="123">
        <f t="shared" si="15"/>
        <v>46200</v>
      </c>
      <c r="Y71" s="123">
        <f t="shared" si="16"/>
        <v>34817.481042797161</v>
      </c>
      <c r="Z71" s="123">
        <f t="shared" si="17"/>
        <v>4782.5189572028357</v>
      </c>
      <c r="AA71" s="55">
        <f t="shared" si="18"/>
        <v>39600</v>
      </c>
      <c r="AB71" s="18"/>
      <c r="AC71" s="18"/>
      <c r="AD71" s="18"/>
      <c r="AE71" s="18"/>
      <c r="AF71" s="18"/>
      <c r="AG71" s="19"/>
      <c r="AH71" s="18"/>
      <c r="AI71" s="18"/>
    </row>
    <row r="72" spans="1:35" s="30" customFormat="1" ht="13.5" customHeight="1">
      <c r="A72" s="285">
        <v>59</v>
      </c>
      <c r="B72" s="56">
        <v>42401</v>
      </c>
      <c r="C72" s="68">
        <f>'BENEFÍCIOS-SEM JRS E SEM CORREÇ'!C72</f>
        <v>880</v>
      </c>
      <c r="D72" s="316">
        <f>'base(indices)'!G77</f>
        <v>1.2825427700000001</v>
      </c>
      <c r="E72" s="58">
        <f t="shared" si="0"/>
        <v>1128.6376376000001</v>
      </c>
      <c r="F72" s="360">
        <f>'base(indices)'!I77</f>
        <v>1.7061E-2</v>
      </c>
      <c r="G72" s="60">
        <f t="shared" si="1"/>
        <v>19.255686735093601</v>
      </c>
      <c r="H72" s="61">
        <f t="shared" si="2"/>
        <v>1147.8933243350937</v>
      </c>
      <c r="I72" s="299">
        <f t="shared" si="20"/>
        <v>72318.499999774358</v>
      </c>
      <c r="J72" s="102">
        <f>IF((I72-H$81+(H$81/12*11))+K72&gt;I149,I149-K72,(I72-H$81+(H$81/12*11)))</f>
        <v>58029.135071328608</v>
      </c>
      <c r="K72" s="102">
        <f t="shared" si="3"/>
        <v>7970.8649286713926</v>
      </c>
      <c r="L72" s="103">
        <f t="shared" si="23"/>
        <v>66000</v>
      </c>
      <c r="M72" s="102">
        <f t="shared" si="24"/>
        <v>55127.678317762176</v>
      </c>
      <c r="N72" s="102">
        <f t="shared" si="21"/>
        <v>7572.3216822378226</v>
      </c>
      <c r="O72" s="102">
        <f t="shared" si="22"/>
        <v>62700</v>
      </c>
      <c r="P72" s="102">
        <f>J72*$P$9</f>
        <v>52226.221564195752</v>
      </c>
      <c r="Q72" s="102">
        <f t="shared" si="9"/>
        <v>7173.7784358042536</v>
      </c>
      <c r="R72" s="102">
        <f t="shared" si="28"/>
        <v>59400.000000000007</v>
      </c>
      <c r="S72" s="102">
        <f t="shared" si="10"/>
        <v>46423.308057062888</v>
      </c>
      <c r="T72" s="102">
        <f t="shared" si="11"/>
        <v>6376.6919429371146</v>
      </c>
      <c r="U72" s="102">
        <f t="shared" si="12"/>
        <v>52800</v>
      </c>
      <c r="V72" s="102">
        <f t="shared" si="13"/>
        <v>40620.394549930024</v>
      </c>
      <c r="W72" s="102">
        <f t="shared" si="14"/>
        <v>5579.6054500699747</v>
      </c>
      <c r="X72" s="102">
        <f t="shared" si="15"/>
        <v>46200</v>
      </c>
      <c r="Y72" s="102">
        <f t="shared" si="16"/>
        <v>34817.481042797161</v>
      </c>
      <c r="Z72" s="102">
        <f t="shared" si="17"/>
        <v>4782.5189572028357</v>
      </c>
      <c r="AA72" s="66">
        <f t="shared" si="18"/>
        <v>39600</v>
      </c>
      <c r="AB72" s="36"/>
      <c r="AC72" s="36"/>
      <c r="AD72" s="36"/>
      <c r="AE72" s="36"/>
      <c r="AF72" s="36"/>
      <c r="AG72" s="37"/>
      <c r="AH72" s="36"/>
      <c r="AI72" s="36"/>
    </row>
    <row r="73" spans="1:35" ht="13.5" customHeight="1">
      <c r="A73" s="285">
        <v>58</v>
      </c>
      <c r="B73" s="46">
        <v>42430</v>
      </c>
      <c r="C73" s="68">
        <f>'BENEFÍCIOS-SEM JRS E SEM CORREÇ'!C73</f>
        <v>880</v>
      </c>
      <c r="D73" s="316">
        <f>'base(indices)'!G78</f>
        <v>1.2645856499999999</v>
      </c>
      <c r="E73" s="69">
        <f t="shared" si="0"/>
        <v>1112.835372</v>
      </c>
      <c r="F73" s="360">
        <f>'base(indices)'!I78</f>
        <v>1.7061E-2</v>
      </c>
      <c r="G73" s="70">
        <f t="shared" si="1"/>
        <v>18.986084281692001</v>
      </c>
      <c r="H73" s="71">
        <f t="shared" si="2"/>
        <v>1131.821456281692</v>
      </c>
      <c r="I73" s="300">
        <f t="shared" si="20"/>
        <v>71170.606675439267</v>
      </c>
      <c r="J73" s="122">
        <f>IF((I73-H$81+(H$81/12*10))+K73&gt;I149,I149-K73,(I73-H$81+(H$81/12*10)))</f>
        <v>58029.135071328608</v>
      </c>
      <c r="K73" s="122">
        <f t="shared" si="3"/>
        <v>7970.8649286713926</v>
      </c>
      <c r="L73" s="122">
        <f t="shared" si="23"/>
        <v>66000</v>
      </c>
      <c r="M73" s="122">
        <f t="shared" si="24"/>
        <v>55127.678317762176</v>
      </c>
      <c r="N73" s="122">
        <f t="shared" si="21"/>
        <v>7572.3216822378226</v>
      </c>
      <c r="O73" s="122">
        <f t="shared" si="22"/>
        <v>62700</v>
      </c>
      <c r="P73" s="104">
        <f>J73*$P$9</f>
        <v>52226.221564195752</v>
      </c>
      <c r="Q73" s="122">
        <f t="shared" si="9"/>
        <v>7173.7784358042536</v>
      </c>
      <c r="R73" s="122">
        <f t="shared" si="28"/>
        <v>59400.000000000007</v>
      </c>
      <c r="S73" s="122">
        <f t="shared" si="10"/>
        <v>46423.308057062888</v>
      </c>
      <c r="T73" s="122">
        <f t="shared" si="11"/>
        <v>6376.6919429371146</v>
      </c>
      <c r="U73" s="122">
        <f t="shared" si="12"/>
        <v>52800</v>
      </c>
      <c r="V73" s="122">
        <f t="shared" si="13"/>
        <v>40620.394549930024</v>
      </c>
      <c r="W73" s="122">
        <f t="shared" si="14"/>
        <v>5579.6054500699747</v>
      </c>
      <c r="X73" s="122">
        <f t="shared" si="15"/>
        <v>46200</v>
      </c>
      <c r="Y73" s="122">
        <f t="shared" si="16"/>
        <v>34817.481042797161</v>
      </c>
      <c r="Z73" s="122">
        <f t="shared" si="17"/>
        <v>4782.5189572028357</v>
      </c>
      <c r="AA73" s="52">
        <f t="shared" si="18"/>
        <v>39600</v>
      </c>
      <c r="AB73" s="18"/>
      <c r="AC73" s="18"/>
      <c r="AD73" s="18"/>
      <c r="AE73" s="18"/>
      <c r="AF73" s="18"/>
      <c r="AG73" s="19"/>
      <c r="AH73" s="18"/>
      <c r="AI73" s="18"/>
    </row>
    <row r="74" spans="1:35" s="30" customFormat="1" ht="13.5" customHeight="1">
      <c r="A74" s="285">
        <v>57</v>
      </c>
      <c r="B74" s="56">
        <v>42461</v>
      </c>
      <c r="C74" s="68">
        <f>'BENEFÍCIOS-SEM JRS E SEM CORREÇ'!C74</f>
        <v>880</v>
      </c>
      <c r="D74" s="316">
        <f>'base(indices)'!G79</f>
        <v>1.25917122</v>
      </c>
      <c r="E74" s="58">
        <f t="shared" si="0"/>
        <v>1108.0706736</v>
      </c>
      <c r="F74" s="360">
        <f>'base(indices)'!I79</f>
        <v>1.7061E-2</v>
      </c>
      <c r="G74" s="60">
        <f t="shared" si="1"/>
        <v>18.9047937622896</v>
      </c>
      <c r="H74" s="61">
        <f t="shared" si="2"/>
        <v>1126.9754673622895</v>
      </c>
      <c r="I74" s="299">
        <f t="shared" si="20"/>
        <v>70038.78521915758</v>
      </c>
      <c r="J74" s="102">
        <f>IF((I74-H$81+(H$81/12*9))+K74&gt;I149,I149-K74,(I74-H$81+(H$81/12*9)))</f>
        <v>58029.135071328608</v>
      </c>
      <c r="K74" s="102">
        <f t="shared" si="3"/>
        <v>7970.8649286713926</v>
      </c>
      <c r="L74" s="103">
        <f t="shared" si="23"/>
        <v>66000</v>
      </c>
      <c r="M74" s="102">
        <f t="shared" si="24"/>
        <v>55127.678317762176</v>
      </c>
      <c r="N74" s="102">
        <f t="shared" si="21"/>
        <v>7572.3216822378226</v>
      </c>
      <c r="O74" s="102">
        <f t="shared" si="22"/>
        <v>62700</v>
      </c>
      <c r="P74" s="102">
        <f t="shared" ref="P74:P130" si="29">J74*$P$9</f>
        <v>52226.221564195752</v>
      </c>
      <c r="Q74" s="102">
        <f t="shared" si="9"/>
        <v>7173.7784358042536</v>
      </c>
      <c r="R74" s="102">
        <f>P74+Q74</f>
        <v>59400.000000000007</v>
      </c>
      <c r="S74" s="102">
        <f t="shared" si="10"/>
        <v>46423.308057062888</v>
      </c>
      <c r="T74" s="102">
        <f t="shared" si="11"/>
        <v>6376.6919429371146</v>
      </c>
      <c r="U74" s="102">
        <f t="shared" si="12"/>
        <v>52800</v>
      </c>
      <c r="V74" s="102">
        <f t="shared" si="13"/>
        <v>40620.394549930024</v>
      </c>
      <c r="W74" s="102">
        <f t="shared" si="14"/>
        <v>5579.6054500699747</v>
      </c>
      <c r="X74" s="102">
        <f t="shared" si="15"/>
        <v>46200</v>
      </c>
      <c r="Y74" s="102">
        <f t="shared" si="16"/>
        <v>34817.481042797161</v>
      </c>
      <c r="Z74" s="102">
        <f t="shared" si="17"/>
        <v>4782.5189572028357</v>
      </c>
      <c r="AA74" s="66">
        <f t="shared" si="18"/>
        <v>39600</v>
      </c>
      <c r="AB74" s="36"/>
      <c r="AC74" s="36"/>
      <c r="AD74" s="36"/>
      <c r="AE74" s="36"/>
      <c r="AF74" s="36"/>
      <c r="AG74" s="37"/>
      <c r="AH74" s="36"/>
      <c r="AI74" s="36"/>
    </row>
    <row r="75" spans="1:35" ht="13.5" customHeight="1">
      <c r="A75" s="285">
        <v>56</v>
      </c>
      <c r="B75" s="46">
        <v>42491</v>
      </c>
      <c r="C75" s="68">
        <f>'BENEFÍCIOS-SEM JRS E SEM CORREÇ'!C75</f>
        <v>880</v>
      </c>
      <c r="D75" s="316">
        <f>'base(indices)'!G80</f>
        <v>1.2527820300000001</v>
      </c>
      <c r="E75" s="69">
        <f t="shared" ref="E75:E130" si="30">C75*D75</f>
        <v>1102.4481864000002</v>
      </c>
      <c r="F75" s="360">
        <f>'base(indices)'!I80</f>
        <v>1.7061E-2</v>
      </c>
      <c r="G75" s="70">
        <f t="shared" ref="G75:G130" si="31">E75*F75</f>
        <v>18.808868508170402</v>
      </c>
      <c r="H75" s="71">
        <f t="shared" ref="H75:H130" si="32">E75+G75</f>
        <v>1121.2570549081706</v>
      </c>
      <c r="I75" s="300">
        <f t="shared" si="20"/>
        <v>68911.809751795285</v>
      </c>
      <c r="J75" s="122">
        <f>IF((I75-H$81+(H$81/12*8))+K75&gt;I149,I149-K75,(I75-H$81+(H$81/12*8)))</f>
        <v>58029.135071328608</v>
      </c>
      <c r="K75" s="122">
        <f t="shared" ref="K75:K130" si="33">I$148</f>
        <v>7970.8649286713926</v>
      </c>
      <c r="L75" s="122">
        <f t="shared" si="23"/>
        <v>66000</v>
      </c>
      <c r="M75" s="122">
        <f t="shared" si="24"/>
        <v>55127.678317762176</v>
      </c>
      <c r="N75" s="122">
        <f t="shared" si="21"/>
        <v>7572.3216822378226</v>
      </c>
      <c r="O75" s="122">
        <f t="shared" si="22"/>
        <v>62700</v>
      </c>
      <c r="P75" s="104">
        <f t="shared" si="29"/>
        <v>52226.221564195752</v>
      </c>
      <c r="Q75" s="122">
        <f t="shared" ref="Q75:Q130" si="34">K75*P$9</f>
        <v>7173.7784358042536</v>
      </c>
      <c r="R75" s="122">
        <f t="shared" ref="R75:R130" si="35">P75+Q75</f>
        <v>59400.000000000007</v>
      </c>
      <c r="S75" s="122">
        <f t="shared" ref="S75:S93" si="36">J75*S$9</f>
        <v>46423.308057062888</v>
      </c>
      <c r="T75" s="122">
        <f t="shared" ref="T75:T130" si="37">K75*S$9</f>
        <v>6376.6919429371146</v>
      </c>
      <c r="U75" s="122">
        <f t="shared" ref="U75:U93" si="38">S75+T75</f>
        <v>52800</v>
      </c>
      <c r="V75" s="122">
        <f t="shared" ref="V75:V130" si="39">J75*V$9</f>
        <v>40620.394549930024</v>
      </c>
      <c r="W75" s="122">
        <f t="shared" ref="W75:W130" si="40">K75*V$9</f>
        <v>5579.6054500699747</v>
      </c>
      <c r="X75" s="122">
        <f t="shared" ref="X75:X130" si="41">V75+W75</f>
        <v>46200</v>
      </c>
      <c r="Y75" s="122">
        <f t="shared" ref="Y75:Y130" si="42">J75*Y$9</f>
        <v>34817.481042797161</v>
      </c>
      <c r="Z75" s="122">
        <f t="shared" ref="Z75:Z130" si="43">K75*Y$9</f>
        <v>4782.5189572028357</v>
      </c>
      <c r="AA75" s="52">
        <f t="shared" ref="AA75:AA130" si="44">Y75+Z75</f>
        <v>39600</v>
      </c>
      <c r="AB75" s="18"/>
      <c r="AC75" s="18"/>
      <c r="AD75" s="18"/>
      <c r="AE75" s="18"/>
      <c r="AF75" s="18"/>
      <c r="AG75" s="19"/>
      <c r="AH75" s="18"/>
      <c r="AI75" s="18"/>
    </row>
    <row r="76" spans="1:35" s="30" customFormat="1" ht="13.5" customHeight="1">
      <c r="A76" s="285">
        <v>55</v>
      </c>
      <c r="B76" s="56">
        <v>42522</v>
      </c>
      <c r="C76" s="68">
        <f>'BENEFÍCIOS-SEM JRS E SEM CORREÇ'!C76</f>
        <v>880</v>
      </c>
      <c r="D76" s="316">
        <f>'base(indices)'!G81</f>
        <v>1.2420999699999999</v>
      </c>
      <c r="E76" s="58">
        <f t="shared" si="30"/>
        <v>1093.0479736</v>
      </c>
      <c r="F76" s="360">
        <f>'base(indices)'!I81</f>
        <v>1.7061E-2</v>
      </c>
      <c r="G76" s="60">
        <f t="shared" si="31"/>
        <v>18.648491477589598</v>
      </c>
      <c r="H76" s="61">
        <f t="shared" si="32"/>
        <v>1111.6964650775897</v>
      </c>
      <c r="I76" s="299">
        <f t="shared" si="20"/>
        <v>67790.552696887113</v>
      </c>
      <c r="J76" s="102">
        <f>IF((I76-H$81+(H$81/12*7))+K76&gt;I149,I149-K76,(I76-H$81+(H$81/12*7)))</f>
        <v>58029.135071328608</v>
      </c>
      <c r="K76" s="102">
        <f t="shared" si="33"/>
        <v>7970.8649286713926</v>
      </c>
      <c r="L76" s="103">
        <f t="shared" si="23"/>
        <v>66000</v>
      </c>
      <c r="M76" s="102">
        <f t="shared" si="24"/>
        <v>55127.678317762176</v>
      </c>
      <c r="N76" s="102">
        <f t="shared" si="21"/>
        <v>7572.3216822378226</v>
      </c>
      <c r="O76" s="102">
        <f t="shared" si="22"/>
        <v>62700</v>
      </c>
      <c r="P76" s="102">
        <f t="shared" si="29"/>
        <v>52226.221564195752</v>
      </c>
      <c r="Q76" s="102">
        <f t="shared" si="34"/>
        <v>7173.7784358042536</v>
      </c>
      <c r="R76" s="102">
        <f t="shared" si="35"/>
        <v>59400.000000000007</v>
      </c>
      <c r="S76" s="102">
        <f t="shared" si="36"/>
        <v>46423.308057062888</v>
      </c>
      <c r="T76" s="102">
        <f t="shared" si="37"/>
        <v>6376.6919429371146</v>
      </c>
      <c r="U76" s="102">
        <f t="shared" si="38"/>
        <v>52800</v>
      </c>
      <c r="V76" s="102">
        <f t="shared" si="39"/>
        <v>40620.394549930024</v>
      </c>
      <c r="W76" s="102">
        <f t="shared" si="40"/>
        <v>5579.6054500699747</v>
      </c>
      <c r="X76" s="102">
        <f t="shared" si="41"/>
        <v>46200</v>
      </c>
      <c r="Y76" s="102">
        <f t="shared" si="42"/>
        <v>34817.481042797161</v>
      </c>
      <c r="Z76" s="102">
        <f t="shared" si="43"/>
        <v>4782.5189572028357</v>
      </c>
      <c r="AA76" s="66">
        <f t="shared" si="44"/>
        <v>39600</v>
      </c>
      <c r="AB76" s="36"/>
      <c r="AC76" s="36"/>
      <c r="AD76" s="36"/>
      <c r="AE76" s="36"/>
      <c r="AF76" s="36"/>
      <c r="AG76" s="37"/>
      <c r="AH76" s="36"/>
      <c r="AI76" s="36"/>
    </row>
    <row r="77" spans="1:35" ht="13.5" customHeight="1">
      <c r="A77" s="285">
        <v>54</v>
      </c>
      <c r="B77" s="46">
        <v>42552</v>
      </c>
      <c r="C77" s="68">
        <f>'BENEFÍCIOS-SEM JRS E SEM CORREÇ'!C77</f>
        <v>880</v>
      </c>
      <c r="D77" s="316">
        <f>'base(indices)'!G82</f>
        <v>1.2371513599999999</v>
      </c>
      <c r="E77" s="69">
        <f t="shared" si="30"/>
        <v>1088.6931967999999</v>
      </c>
      <c r="F77" s="360">
        <f>'base(indices)'!I82</f>
        <v>1.7061E-2</v>
      </c>
      <c r="G77" s="70">
        <f t="shared" si="31"/>
        <v>18.574194630604797</v>
      </c>
      <c r="H77" s="71">
        <f t="shared" si="32"/>
        <v>1107.2673914306047</v>
      </c>
      <c r="I77" s="300">
        <f t="shared" ref="I77:I130" si="45">I76-H76</f>
        <v>66678.856231809521</v>
      </c>
      <c r="J77" s="122">
        <f>IF((I77-H$81+(H$81/12*6))+K77&gt;I149,I149-K77,(I77-H$81+(H$81/12*6)))</f>
        <v>58029.135071328608</v>
      </c>
      <c r="K77" s="122">
        <f t="shared" si="33"/>
        <v>7970.8649286713926</v>
      </c>
      <c r="L77" s="122">
        <f t="shared" si="23"/>
        <v>66000</v>
      </c>
      <c r="M77" s="122">
        <f t="shared" si="24"/>
        <v>55127.678317762176</v>
      </c>
      <c r="N77" s="122">
        <f t="shared" si="21"/>
        <v>7572.3216822378226</v>
      </c>
      <c r="O77" s="122">
        <f t="shared" si="22"/>
        <v>62700</v>
      </c>
      <c r="P77" s="104">
        <f t="shared" si="29"/>
        <v>52226.221564195752</v>
      </c>
      <c r="Q77" s="122">
        <f t="shared" si="34"/>
        <v>7173.7784358042536</v>
      </c>
      <c r="R77" s="122">
        <f t="shared" si="35"/>
        <v>59400.000000000007</v>
      </c>
      <c r="S77" s="122">
        <f t="shared" si="36"/>
        <v>46423.308057062888</v>
      </c>
      <c r="T77" s="122">
        <f t="shared" si="37"/>
        <v>6376.6919429371146</v>
      </c>
      <c r="U77" s="122">
        <f t="shared" si="38"/>
        <v>52800</v>
      </c>
      <c r="V77" s="122">
        <f t="shared" si="39"/>
        <v>40620.394549930024</v>
      </c>
      <c r="W77" s="122">
        <f t="shared" si="40"/>
        <v>5579.6054500699747</v>
      </c>
      <c r="X77" s="122">
        <f t="shared" si="41"/>
        <v>46200</v>
      </c>
      <c r="Y77" s="122">
        <f t="shared" si="42"/>
        <v>34817.481042797161</v>
      </c>
      <c r="Z77" s="122">
        <f t="shared" si="43"/>
        <v>4782.5189572028357</v>
      </c>
      <c r="AA77" s="52">
        <f t="shared" si="44"/>
        <v>39600</v>
      </c>
      <c r="AB77" s="18"/>
      <c r="AC77" s="18"/>
      <c r="AD77" s="18"/>
      <c r="AE77" s="18"/>
      <c r="AF77" s="18"/>
      <c r="AG77" s="19"/>
      <c r="AH77" s="18"/>
      <c r="AI77" s="18"/>
    </row>
    <row r="78" spans="1:35" s="30" customFormat="1" ht="13.5" customHeight="1">
      <c r="A78" s="285">
        <v>53</v>
      </c>
      <c r="B78" s="56">
        <v>42583</v>
      </c>
      <c r="C78" s="68">
        <f>'BENEFÍCIOS-SEM JRS E SEM CORREÇ'!C78</f>
        <v>880</v>
      </c>
      <c r="D78" s="316">
        <f>'base(indices)'!G83</f>
        <v>1.23050663</v>
      </c>
      <c r="E78" s="58">
        <f t="shared" si="30"/>
        <v>1082.8458344000001</v>
      </c>
      <c r="F78" s="360">
        <f>'base(indices)'!I83</f>
        <v>1.7061E-2</v>
      </c>
      <c r="G78" s="60">
        <f t="shared" si="31"/>
        <v>18.4744327806984</v>
      </c>
      <c r="H78" s="61">
        <f t="shared" si="32"/>
        <v>1101.3202671806985</v>
      </c>
      <c r="I78" s="299">
        <f t="shared" si="45"/>
        <v>65571.588840378914</v>
      </c>
      <c r="J78" s="102">
        <f>IF((I78-H$81+(H$81/12*5))+K78&gt;I149,I149-K78,(I78-H$81+(H$81/12*5)))</f>
        <v>58029.135071328608</v>
      </c>
      <c r="K78" s="102">
        <f t="shared" si="33"/>
        <v>7970.8649286713926</v>
      </c>
      <c r="L78" s="103">
        <f t="shared" si="23"/>
        <v>66000</v>
      </c>
      <c r="M78" s="102">
        <f t="shared" si="24"/>
        <v>55127.678317762176</v>
      </c>
      <c r="N78" s="102">
        <f t="shared" si="21"/>
        <v>7572.3216822378226</v>
      </c>
      <c r="O78" s="102">
        <f t="shared" si="22"/>
        <v>62700</v>
      </c>
      <c r="P78" s="102">
        <f t="shared" si="29"/>
        <v>52226.221564195752</v>
      </c>
      <c r="Q78" s="102">
        <f t="shared" si="34"/>
        <v>7173.7784358042536</v>
      </c>
      <c r="R78" s="102">
        <f t="shared" si="35"/>
        <v>59400.000000000007</v>
      </c>
      <c r="S78" s="102">
        <f t="shared" si="36"/>
        <v>46423.308057062888</v>
      </c>
      <c r="T78" s="102">
        <f t="shared" si="37"/>
        <v>6376.6919429371146</v>
      </c>
      <c r="U78" s="102">
        <f t="shared" si="38"/>
        <v>52800</v>
      </c>
      <c r="V78" s="102">
        <f t="shared" si="39"/>
        <v>40620.394549930024</v>
      </c>
      <c r="W78" s="102">
        <f t="shared" si="40"/>
        <v>5579.6054500699747</v>
      </c>
      <c r="X78" s="102">
        <f t="shared" si="41"/>
        <v>46200</v>
      </c>
      <c r="Y78" s="102">
        <f t="shared" si="42"/>
        <v>34817.481042797161</v>
      </c>
      <c r="Z78" s="102">
        <f t="shared" si="43"/>
        <v>4782.5189572028357</v>
      </c>
      <c r="AA78" s="66">
        <f t="shared" si="44"/>
        <v>39600</v>
      </c>
      <c r="AB78" s="36"/>
      <c r="AC78" s="36"/>
      <c r="AD78" s="36"/>
      <c r="AE78" s="36"/>
      <c r="AF78" s="36"/>
      <c r="AG78" s="37"/>
      <c r="AH78" s="36"/>
      <c r="AI78" s="36"/>
    </row>
    <row r="79" spans="1:35" ht="13.5" customHeight="1">
      <c r="A79" s="285">
        <v>52</v>
      </c>
      <c r="B79" s="46">
        <v>42614</v>
      </c>
      <c r="C79" s="68">
        <f>'BENEFÍCIOS-SEM JRS E SEM CORREÇ'!C79</f>
        <v>880</v>
      </c>
      <c r="D79" s="316">
        <f>'base(indices)'!G84</f>
        <v>1.2249941499999999</v>
      </c>
      <c r="E79" s="69">
        <f t="shared" si="30"/>
        <v>1077.9948519999998</v>
      </c>
      <c r="F79" s="360">
        <f>'base(indices)'!I84</f>
        <v>1.7061E-2</v>
      </c>
      <c r="G79" s="70">
        <f t="shared" si="31"/>
        <v>18.391670169971995</v>
      </c>
      <c r="H79" s="71">
        <f t="shared" si="32"/>
        <v>1096.3865221699718</v>
      </c>
      <c r="I79" s="300">
        <f t="shared" si="45"/>
        <v>64470.268573198213</v>
      </c>
      <c r="J79" s="122">
        <f>IF((I79-H$81+(H$81/12*4))+K79&gt;I149,I149-K79,(I79-H$81+(H$81/12*4)))</f>
        <v>58029.135071328608</v>
      </c>
      <c r="K79" s="122">
        <f t="shared" si="33"/>
        <v>7970.8649286713926</v>
      </c>
      <c r="L79" s="122">
        <f t="shared" si="23"/>
        <v>66000</v>
      </c>
      <c r="M79" s="122">
        <f t="shared" si="24"/>
        <v>55127.678317762176</v>
      </c>
      <c r="N79" s="122">
        <f t="shared" si="21"/>
        <v>7572.3216822378226</v>
      </c>
      <c r="O79" s="122">
        <f t="shared" si="22"/>
        <v>62700</v>
      </c>
      <c r="P79" s="104">
        <f t="shared" si="29"/>
        <v>52226.221564195752</v>
      </c>
      <c r="Q79" s="122">
        <f t="shared" si="34"/>
        <v>7173.7784358042536</v>
      </c>
      <c r="R79" s="122">
        <f t="shared" si="35"/>
        <v>59400.000000000007</v>
      </c>
      <c r="S79" s="122">
        <f t="shared" si="36"/>
        <v>46423.308057062888</v>
      </c>
      <c r="T79" s="122">
        <f t="shared" si="37"/>
        <v>6376.6919429371146</v>
      </c>
      <c r="U79" s="122">
        <f t="shared" si="38"/>
        <v>52800</v>
      </c>
      <c r="V79" s="122">
        <f t="shared" si="39"/>
        <v>40620.394549930024</v>
      </c>
      <c r="W79" s="122">
        <f t="shared" si="40"/>
        <v>5579.6054500699747</v>
      </c>
      <c r="X79" s="122">
        <f t="shared" si="41"/>
        <v>46200</v>
      </c>
      <c r="Y79" s="122">
        <f t="shared" si="42"/>
        <v>34817.481042797161</v>
      </c>
      <c r="Z79" s="122">
        <f t="shared" si="43"/>
        <v>4782.5189572028357</v>
      </c>
      <c r="AA79" s="52">
        <f t="shared" si="44"/>
        <v>39600</v>
      </c>
      <c r="AB79" s="18"/>
      <c r="AC79" s="18"/>
      <c r="AD79" s="18"/>
      <c r="AE79" s="18"/>
      <c r="AF79" s="18"/>
      <c r="AG79" s="19"/>
      <c r="AH79" s="18"/>
      <c r="AI79" s="18"/>
    </row>
    <row r="80" spans="1:35" s="30" customFormat="1" ht="13.5" customHeight="1">
      <c r="A80" s="285">
        <v>51</v>
      </c>
      <c r="B80" s="56">
        <v>42644</v>
      </c>
      <c r="C80" s="68">
        <f>'BENEFÍCIOS-SEM JRS E SEM CORREÇ'!C80</f>
        <v>880</v>
      </c>
      <c r="D80" s="316">
        <f>'base(indices)'!G85</f>
        <v>1.2221831299999999</v>
      </c>
      <c r="E80" s="58">
        <f t="shared" si="30"/>
        <v>1075.5211543999999</v>
      </c>
      <c r="F80" s="360">
        <f>'base(indices)'!I85</f>
        <v>1.7061E-2</v>
      </c>
      <c r="G80" s="60">
        <f t="shared" si="31"/>
        <v>18.349466415218398</v>
      </c>
      <c r="H80" s="61">
        <f t="shared" si="32"/>
        <v>1093.8706208152182</v>
      </c>
      <c r="I80" s="299">
        <f t="shared" si="45"/>
        <v>63373.882051028238</v>
      </c>
      <c r="J80" s="102">
        <f>IF((I80-H$81+(H$81/12*3))+K80&gt;I149,I149-K80,(I80-H$81+(H$81/12*3)))</f>
        <v>58029.135071328608</v>
      </c>
      <c r="K80" s="102">
        <f t="shared" si="33"/>
        <v>7970.8649286713926</v>
      </c>
      <c r="L80" s="103">
        <f t="shared" si="23"/>
        <v>66000</v>
      </c>
      <c r="M80" s="102">
        <f t="shared" si="24"/>
        <v>55127.678317762176</v>
      </c>
      <c r="N80" s="102">
        <f t="shared" si="21"/>
        <v>7572.3216822378226</v>
      </c>
      <c r="O80" s="102">
        <f t="shared" si="22"/>
        <v>62700</v>
      </c>
      <c r="P80" s="102">
        <f t="shared" si="29"/>
        <v>52226.221564195752</v>
      </c>
      <c r="Q80" s="102">
        <f t="shared" si="34"/>
        <v>7173.7784358042536</v>
      </c>
      <c r="R80" s="102">
        <f t="shared" si="35"/>
        <v>59400.000000000007</v>
      </c>
      <c r="S80" s="102">
        <f t="shared" si="36"/>
        <v>46423.308057062888</v>
      </c>
      <c r="T80" s="102">
        <f t="shared" si="37"/>
        <v>6376.6919429371146</v>
      </c>
      <c r="U80" s="102">
        <f t="shared" si="38"/>
        <v>52800</v>
      </c>
      <c r="V80" s="102">
        <f t="shared" si="39"/>
        <v>40620.394549930024</v>
      </c>
      <c r="W80" s="102">
        <f t="shared" si="40"/>
        <v>5579.6054500699747</v>
      </c>
      <c r="X80" s="102">
        <f t="shared" si="41"/>
        <v>46200</v>
      </c>
      <c r="Y80" s="102">
        <f t="shared" si="42"/>
        <v>34817.481042797161</v>
      </c>
      <c r="Z80" s="102">
        <f t="shared" si="43"/>
        <v>4782.5189572028357</v>
      </c>
      <c r="AA80" s="66">
        <f t="shared" si="44"/>
        <v>39600</v>
      </c>
      <c r="AB80" s="36"/>
      <c r="AC80" s="36"/>
      <c r="AD80" s="36"/>
      <c r="AE80" s="36"/>
      <c r="AF80" s="36"/>
      <c r="AG80" s="37"/>
      <c r="AH80" s="36"/>
      <c r="AI80" s="36"/>
    </row>
    <row r="81" spans="1:35" ht="13.5" customHeight="1">
      <c r="A81" s="285">
        <v>50</v>
      </c>
      <c r="B81" s="46">
        <v>42675</v>
      </c>
      <c r="C81" s="68">
        <f>'BENEFÍCIOS-SEM JRS E SEM CORREÇ'!C81</f>
        <v>880</v>
      </c>
      <c r="D81" s="316">
        <f>'base(indices)'!G86</f>
        <v>1.21986539</v>
      </c>
      <c r="E81" s="69">
        <f t="shared" si="30"/>
        <v>1073.4815432</v>
      </c>
      <c r="F81" s="360">
        <f>'base(indices)'!I86</f>
        <v>1.7061E-2</v>
      </c>
      <c r="G81" s="70">
        <f t="shared" si="31"/>
        <v>18.3146686085352</v>
      </c>
      <c r="H81" s="71">
        <f t="shared" si="32"/>
        <v>1091.7962118085352</v>
      </c>
      <c r="I81" s="300">
        <f t="shared" si="45"/>
        <v>62280.011430213017</v>
      </c>
      <c r="J81" s="122">
        <f>IF((I81-H$81+(H$81/12*2))+K81&gt;I149,I149-K81,(I81-H$81+(H$81/12*2)))</f>
        <v>58029.135071328608</v>
      </c>
      <c r="K81" s="122">
        <f t="shared" si="33"/>
        <v>7970.8649286713926</v>
      </c>
      <c r="L81" s="122">
        <f t="shared" si="23"/>
        <v>66000</v>
      </c>
      <c r="M81" s="122">
        <f t="shared" si="24"/>
        <v>55127.678317762176</v>
      </c>
      <c r="N81" s="122">
        <f t="shared" si="21"/>
        <v>7572.3216822378226</v>
      </c>
      <c r="O81" s="122">
        <f t="shared" si="22"/>
        <v>62700</v>
      </c>
      <c r="P81" s="104">
        <f t="shared" si="29"/>
        <v>52226.221564195752</v>
      </c>
      <c r="Q81" s="122">
        <f t="shared" si="34"/>
        <v>7173.7784358042536</v>
      </c>
      <c r="R81" s="122">
        <f t="shared" si="35"/>
        <v>59400.000000000007</v>
      </c>
      <c r="S81" s="122">
        <f t="shared" si="36"/>
        <v>46423.308057062888</v>
      </c>
      <c r="T81" s="122">
        <f t="shared" si="37"/>
        <v>6376.6919429371146</v>
      </c>
      <c r="U81" s="122">
        <f t="shared" si="38"/>
        <v>52800</v>
      </c>
      <c r="V81" s="122">
        <f t="shared" si="39"/>
        <v>40620.394549930024</v>
      </c>
      <c r="W81" s="122">
        <f t="shared" si="40"/>
        <v>5579.6054500699747</v>
      </c>
      <c r="X81" s="122">
        <f t="shared" si="41"/>
        <v>46200</v>
      </c>
      <c r="Y81" s="122">
        <f t="shared" si="42"/>
        <v>34817.481042797161</v>
      </c>
      <c r="Z81" s="122">
        <f t="shared" si="43"/>
        <v>4782.5189572028357</v>
      </c>
      <c r="AA81" s="52">
        <f t="shared" si="44"/>
        <v>39600</v>
      </c>
      <c r="AB81" s="18"/>
      <c r="AC81" s="18"/>
      <c r="AD81" s="18"/>
      <c r="AE81" s="18"/>
      <c r="AF81" s="18"/>
      <c r="AG81" s="19"/>
      <c r="AH81" s="18"/>
      <c r="AI81" s="18"/>
    </row>
    <row r="82" spans="1:35" s="30" customFormat="1" ht="13.5" customHeight="1" thickBot="1">
      <c r="A82" s="286">
        <v>49</v>
      </c>
      <c r="B82" s="76">
        <v>42705</v>
      </c>
      <c r="C82" s="77">
        <f>'BENEFÍCIOS-SEM JRS E SEM CORREÇ'!C82</f>
        <v>1760</v>
      </c>
      <c r="D82" s="317">
        <f>'base(indices)'!G87</f>
        <v>1.21670196</v>
      </c>
      <c r="E82" s="279">
        <f t="shared" si="30"/>
        <v>2141.3954496000001</v>
      </c>
      <c r="F82" s="361">
        <f>'base(indices)'!I87</f>
        <v>1.7061E-2</v>
      </c>
      <c r="G82" s="233">
        <f t="shared" si="31"/>
        <v>36.534347765625604</v>
      </c>
      <c r="H82" s="287">
        <f t="shared" si="32"/>
        <v>2177.9297973656257</v>
      </c>
      <c r="I82" s="301">
        <f t="shared" si="45"/>
        <v>61188.215218404483</v>
      </c>
      <c r="J82" s="95">
        <f>IF((I82-H$81+(H$81/12*1))+K82&gt;I149,I149-K82,(I82-H$81+(H$81/12*1)))</f>
        <v>58029.135071328608</v>
      </c>
      <c r="K82" s="95">
        <f t="shared" si="33"/>
        <v>7970.8649286713926</v>
      </c>
      <c r="L82" s="236">
        <f t="shared" si="23"/>
        <v>66000</v>
      </c>
      <c r="M82" s="95">
        <f t="shared" si="24"/>
        <v>55127.678317762176</v>
      </c>
      <c r="N82" s="95">
        <f t="shared" si="21"/>
        <v>7572.3216822378226</v>
      </c>
      <c r="O82" s="95">
        <f t="shared" si="22"/>
        <v>62700</v>
      </c>
      <c r="P82" s="95">
        <f t="shared" si="29"/>
        <v>52226.221564195752</v>
      </c>
      <c r="Q82" s="95">
        <f t="shared" si="34"/>
        <v>7173.7784358042536</v>
      </c>
      <c r="R82" s="95">
        <f t="shared" si="35"/>
        <v>59400.000000000007</v>
      </c>
      <c r="S82" s="95">
        <f t="shared" si="36"/>
        <v>46423.308057062888</v>
      </c>
      <c r="T82" s="95">
        <f t="shared" si="37"/>
        <v>6376.6919429371146</v>
      </c>
      <c r="U82" s="95">
        <f t="shared" si="38"/>
        <v>52800</v>
      </c>
      <c r="V82" s="95">
        <f t="shared" si="39"/>
        <v>40620.394549930024</v>
      </c>
      <c r="W82" s="95">
        <f t="shared" si="40"/>
        <v>5579.6054500699747</v>
      </c>
      <c r="X82" s="95">
        <f t="shared" si="41"/>
        <v>46200</v>
      </c>
      <c r="Y82" s="95">
        <f t="shared" si="42"/>
        <v>34817.481042797161</v>
      </c>
      <c r="Z82" s="95">
        <f t="shared" si="43"/>
        <v>4782.5189572028357</v>
      </c>
      <c r="AA82" s="237">
        <f t="shared" si="44"/>
        <v>39600</v>
      </c>
      <c r="AB82" s="36"/>
      <c r="AC82" s="36"/>
      <c r="AD82" s="36"/>
      <c r="AE82" s="36"/>
      <c r="AF82" s="36"/>
      <c r="AG82" s="37"/>
      <c r="AH82" s="36"/>
      <c r="AI82" s="36"/>
    </row>
    <row r="83" spans="1:35" ht="13.5" customHeight="1">
      <c r="A83" s="288">
        <v>48</v>
      </c>
      <c r="B83" s="160">
        <v>42736</v>
      </c>
      <c r="C83" s="47">
        <f>'BENEFÍCIOS-SEM JRS E SEM CORREÇ'!C83</f>
        <v>937</v>
      </c>
      <c r="D83" s="306">
        <f>'base(indices)'!G88</f>
        <v>1.21439461</v>
      </c>
      <c r="E83" s="163">
        <f t="shared" si="30"/>
        <v>1137.8877495700001</v>
      </c>
      <c r="F83" s="359">
        <f>'base(indices)'!I88</f>
        <v>1.7061E-2</v>
      </c>
      <c r="G83" s="87">
        <f t="shared" si="31"/>
        <v>19.413502895413771</v>
      </c>
      <c r="H83" s="89">
        <f t="shared" si="32"/>
        <v>1157.3012524654139</v>
      </c>
      <c r="I83" s="298">
        <f t="shared" si="45"/>
        <v>59010.285421038854</v>
      </c>
      <c r="J83" s="123">
        <f>IF((I83-H$93+(H$93))+K83&gt;I149,I149-K83,(I83-H$93+(H$93)))</f>
        <v>58029.135071328608</v>
      </c>
      <c r="K83" s="123">
        <f t="shared" si="33"/>
        <v>7970.8649286713926</v>
      </c>
      <c r="L83" s="123">
        <f t="shared" si="23"/>
        <v>66000</v>
      </c>
      <c r="M83" s="123">
        <f t="shared" si="24"/>
        <v>55127.678317762176</v>
      </c>
      <c r="N83" s="123">
        <f t="shared" si="21"/>
        <v>7572.3216822378226</v>
      </c>
      <c r="O83" s="123">
        <f t="shared" si="22"/>
        <v>62700</v>
      </c>
      <c r="P83" s="100">
        <f t="shared" si="29"/>
        <v>52226.221564195752</v>
      </c>
      <c r="Q83" s="123">
        <f t="shared" si="34"/>
        <v>7173.7784358042536</v>
      </c>
      <c r="R83" s="123">
        <f t="shared" si="35"/>
        <v>59400.000000000007</v>
      </c>
      <c r="S83" s="123">
        <f t="shared" si="36"/>
        <v>46423.308057062888</v>
      </c>
      <c r="T83" s="123">
        <f t="shared" si="37"/>
        <v>6376.6919429371146</v>
      </c>
      <c r="U83" s="123">
        <f t="shared" si="38"/>
        <v>52800</v>
      </c>
      <c r="V83" s="123">
        <f t="shared" si="39"/>
        <v>40620.394549930024</v>
      </c>
      <c r="W83" s="123">
        <f t="shared" si="40"/>
        <v>5579.6054500699747</v>
      </c>
      <c r="X83" s="123">
        <f t="shared" si="41"/>
        <v>46200</v>
      </c>
      <c r="Y83" s="123">
        <f t="shared" si="42"/>
        <v>34817.481042797161</v>
      </c>
      <c r="Z83" s="123">
        <f t="shared" si="43"/>
        <v>4782.5189572028357</v>
      </c>
      <c r="AA83" s="55">
        <f t="shared" si="44"/>
        <v>39600</v>
      </c>
      <c r="AB83" s="18"/>
      <c r="AC83" s="18"/>
      <c r="AD83" s="18"/>
      <c r="AE83" s="18"/>
      <c r="AF83" s="18"/>
      <c r="AG83" s="19"/>
      <c r="AH83" s="18"/>
      <c r="AI83" s="18"/>
    </row>
    <row r="84" spans="1:35" s="30" customFormat="1" ht="13.5" customHeight="1">
      <c r="A84" s="285">
        <v>47</v>
      </c>
      <c r="B84" s="56">
        <v>42767</v>
      </c>
      <c r="C84" s="68">
        <f>'BENEFÍCIOS-SEM JRS E SEM CORREÇ'!C84</f>
        <v>937</v>
      </c>
      <c r="D84" s="316">
        <f>'base(indices)'!G89</f>
        <v>1.2106416200000001</v>
      </c>
      <c r="E84" s="58">
        <f t="shared" si="30"/>
        <v>1134.37119794</v>
      </c>
      <c r="F84" s="360">
        <f>'base(indices)'!I89</f>
        <v>1.7061E-2</v>
      </c>
      <c r="G84" s="60">
        <f t="shared" si="31"/>
        <v>19.35350700805434</v>
      </c>
      <c r="H84" s="61">
        <f t="shared" si="32"/>
        <v>1153.7247049480543</v>
      </c>
      <c r="I84" s="299">
        <f t="shared" si="45"/>
        <v>57852.984168573443</v>
      </c>
      <c r="J84" s="102">
        <f>IF((I84-H$93+(H$93/12*11))+K84&gt;I149,I149-K84,(I84-H$93+(H$93/12*11)))</f>
        <v>57758.665387827103</v>
      </c>
      <c r="K84" s="102">
        <f t="shared" si="33"/>
        <v>7970.8649286713926</v>
      </c>
      <c r="L84" s="103">
        <f t="shared" si="23"/>
        <v>65729.530316498494</v>
      </c>
      <c r="M84" s="102">
        <f t="shared" si="24"/>
        <v>54870.732118435742</v>
      </c>
      <c r="N84" s="102">
        <f t="shared" si="21"/>
        <v>7572.3216822378226</v>
      </c>
      <c r="O84" s="102">
        <f t="shared" si="22"/>
        <v>62443.053800673566</v>
      </c>
      <c r="P84" s="102">
        <f t="shared" si="29"/>
        <v>51982.798849044397</v>
      </c>
      <c r="Q84" s="102">
        <f t="shared" si="34"/>
        <v>7173.7784358042536</v>
      </c>
      <c r="R84" s="102">
        <f t="shared" si="35"/>
        <v>59156.577284848652</v>
      </c>
      <c r="S84" s="102">
        <f t="shared" si="36"/>
        <v>46206.932310261684</v>
      </c>
      <c r="T84" s="102">
        <f t="shared" si="37"/>
        <v>6376.6919429371146</v>
      </c>
      <c r="U84" s="102">
        <f t="shared" si="38"/>
        <v>52583.624253198795</v>
      </c>
      <c r="V84" s="102">
        <f t="shared" si="39"/>
        <v>40431.06577147897</v>
      </c>
      <c r="W84" s="102">
        <f t="shared" si="40"/>
        <v>5579.6054500699747</v>
      </c>
      <c r="X84" s="102">
        <f t="shared" si="41"/>
        <v>46010.671221548946</v>
      </c>
      <c r="Y84" s="102">
        <f t="shared" si="42"/>
        <v>34655.199232696257</v>
      </c>
      <c r="Z84" s="102">
        <f t="shared" si="43"/>
        <v>4782.5189572028357</v>
      </c>
      <c r="AA84" s="66">
        <f t="shared" si="44"/>
        <v>39437.718189899097</v>
      </c>
      <c r="AB84" s="36"/>
      <c r="AC84" s="36"/>
      <c r="AD84" s="36"/>
      <c r="AE84" s="36"/>
      <c r="AF84" s="36"/>
      <c r="AG84" s="37"/>
      <c r="AH84" s="36"/>
      <c r="AI84" s="36"/>
    </row>
    <row r="85" spans="1:35" ht="13.5" customHeight="1">
      <c r="A85" s="285">
        <v>46</v>
      </c>
      <c r="B85" s="46">
        <v>42795</v>
      </c>
      <c r="C85" s="68">
        <f>'BENEFÍCIOS-SEM JRS E SEM CORREÇ'!C85</f>
        <v>937</v>
      </c>
      <c r="D85" s="316">
        <f>'base(indices)'!G90</f>
        <v>1.20413927</v>
      </c>
      <c r="E85" s="69">
        <f t="shared" si="30"/>
        <v>1128.27849599</v>
      </c>
      <c r="F85" s="360">
        <f>'base(indices)'!I90</f>
        <v>1.7061E-2</v>
      </c>
      <c r="G85" s="70">
        <f t="shared" si="31"/>
        <v>19.24955942008539</v>
      </c>
      <c r="H85" s="71">
        <f t="shared" si="32"/>
        <v>1147.5280554100855</v>
      </c>
      <c r="I85" s="300">
        <f t="shared" si="45"/>
        <v>56699.259463625385</v>
      </c>
      <c r="J85" s="122">
        <f>IF((I85-H$93+(H$93/12*10))+K85&gt;I149,I149-K85,(I85-H$93+(H$93/12*10)))</f>
        <v>56510.621902132712</v>
      </c>
      <c r="K85" s="122">
        <f t="shared" si="33"/>
        <v>7970.8649286713926</v>
      </c>
      <c r="L85" s="122">
        <f t="shared" si="23"/>
        <v>64481.486830804104</v>
      </c>
      <c r="M85" s="122">
        <f t="shared" si="24"/>
        <v>53685.090807026078</v>
      </c>
      <c r="N85" s="122">
        <f t="shared" si="21"/>
        <v>7572.3216822378226</v>
      </c>
      <c r="O85" s="122">
        <f t="shared" si="22"/>
        <v>61257.412489263901</v>
      </c>
      <c r="P85" s="104">
        <f t="shared" si="29"/>
        <v>50859.559711919443</v>
      </c>
      <c r="Q85" s="122">
        <f t="shared" si="34"/>
        <v>7173.7784358042536</v>
      </c>
      <c r="R85" s="122">
        <f t="shared" si="35"/>
        <v>58033.338147723698</v>
      </c>
      <c r="S85" s="122">
        <f t="shared" si="36"/>
        <v>45208.497521706173</v>
      </c>
      <c r="T85" s="122">
        <f t="shared" si="37"/>
        <v>6376.6919429371146</v>
      </c>
      <c r="U85" s="122">
        <f t="shared" si="38"/>
        <v>51585.189464643285</v>
      </c>
      <c r="V85" s="122">
        <f t="shared" si="39"/>
        <v>39557.435331492896</v>
      </c>
      <c r="W85" s="122">
        <f t="shared" si="40"/>
        <v>5579.6054500699747</v>
      </c>
      <c r="X85" s="122">
        <f t="shared" si="41"/>
        <v>45137.040781562871</v>
      </c>
      <c r="Y85" s="122">
        <f t="shared" si="42"/>
        <v>33906.373141279626</v>
      </c>
      <c r="Z85" s="122">
        <f t="shared" si="43"/>
        <v>4782.5189572028357</v>
      </c>
      <c r="AA85" s="52">
        <f t="shared" si="44"/>
        <v>38688.892098482465</v>
      </c>
      <c r="AB85" s="18"/>
      <c r="AC85" s="18"/>
      <c r="AD85" s="18"/>
      <c r="AE85" s="18"/>
      <c r="AF85" s="18"/>
      <c r="AG85" s="19"/>
      <c r="AH85" s="18"/>
      <c r="AI85" s="18"/>
    </row>
    <row r="86" spans="1:35" s="30" customFormat="1" ht="13.5" customHeight="1">
      <c r="A86" s="285">
        <v>45</v>
      </c>
      <c r="B86" s="56">
        <v>42826</v>
      </c>
      <c r="C86" s="68">
        <f>'BENEFÍCIOS-SEM JRS E SEM CORREÇ'!C86</f>
        <v>937</v>
      </c>
      <c r="D86" s="316">
        <f>'base(indices)'!G91</f>
        <v>1.2023357699999999</v>
      </c>
      <c r="E86" s="58">
        <f t="shared" si="30"/>
        <v>1126.5886164899998</v>
      </c>
      <c r="F86" s="360">
        <f>'base(indices)'!I91</f>
        <v>1.7061E-2</v>
      </c>
      <c r="G86" s="60">
        <f t="shared" si="31"/>
        <v>19.220728385935885</v>
      </c>
      <c r="H86" s="61">
        <f t="shared" si="32"/>
        <v>1145.8093448759357</v>
      </c>
      <c r="I86" s="299">
        <f t="shared" si="45"/>
        <v>55551.731408215303</v>
      </c>
      <c r="J86" s="102">
        <f>IF((I86-H$93+(H$93/12*9))+K86&gt;I149,I149-K86,(I86-H$93+(H$93/12*9)))</f>
        <v>55268.77506597629</v>
      </c>
      <c r="K86" s="102">
        <f t="shared" si="33"/>
        <v>7970.8649286713926</v>
      </c>
      <c r="L86" s="103">
        <f t="shared" si="23"/>
        <v>63239.639994647681</v>
      </c>
      <c r="M86" s="102">
        <f t="shared" si="24"/>
        <v>52505.336312677471</v>
      </c>
      <c r="N86" s="102">
        <f t="shared" ref="N86:N130" si="46">K86*M$9</f>
        <v>7572.3216822378226</v>
      </c>
      <c r="O86" s="102">
        <f t="shared" ref="O86:O130" si="47">M86+N86</f>
        <v>60077.657994915295</v>
      </c>
      <c r="P86" s="102">
        <f t="shared" si="29"/>
        <v>49741.89755937866</v>
      </c>
      <c r="Q86" s="102">
        <f t="shared" si="34"/>
        <v>7173.7784358042536</v>
      </c>
      <c r="R86" s="102">
        <f t="shared" si="35"/>
        <v>56915.675995182915</v>
      </c>
      <c r="S86" s="102">
        <f t="shared" si="36"/>
        <v>44215.020052781038</v>
      </c>
      <c r="T86" s="102">
        <f t="shared" si="37"/>
        <v>6376.6919429371146</v>
      </c>
      <c r="U86" s="102">
        <f t="shared" si="38"/>
        <v>50591.711995718149</v>
      </c>
      <c r="V86" s="102">
        <f t="shared" si="39"/>
        <v>38688.142546183401</v>
      </c>
      <c r="W86" s="102">
        <f t="shared" si="40"/>
        <v>5579.6054500699747</v>
      </c>
      <c r="X86" s="102">
        <f t="shared" si="41"/>
        <v>44267.747996253376</v>
      </c>
      <c r="Y86" s="102">
        <f t="shared" si="42"/>
        <v>33161.265039585771</v>
      </c>
      <c r="Z86" s="102">
        <f t="shared" si="43"/>
        <v>4782.5189572028357</v>
      </c>
      <c r="AA86" s="66">
        <f t="shared" si="44"/>
        <v>37943.78399678861</v>
      </c>
      <c r="AB86" s="36"/>
      <c r="AC86" s="36"/>
      <c r="AD86" s="36"/>
      <c r="AE86" s="36"/>
      <c r="AF86" s="36"/>
      <c r="AG86" s="37"/>
      <c r="AH86" s="36"/>
      <c r="AI86" s="36"/>
    </row>
    <row r="87" spans="1:35" ht="13.5" customHeight="1">
      <c r="A87" s="285">
        <v>44</v>
      </c>
      <c r="B87" s="46">
        <v>42856</v>
      </c>
      <c r="C87" s="68">
        <f>'BENEFÍCIOS-SEM JRS E SEM CORREÇ'!C87</f>
        <v>937</v>
      </c>
      <c r="D87" s="316">
        <f>'base(indices)'!G92</f>
        <v>1.19981615</v>
      </c>
      <c r="E87" s="69">
        <f t="shared" si="30"/>
        <v>1124.2277325499999</v>
      </c>
      <c r="F87" s="360">
        <f>'base(indices)'!I92</f>
        <v>1.7061E-2</v>
      </c>
      <c r="G87" s="70">
        <f t="shared" si="31"/>
        <v>19.180449345035548</v>
      </c>
      <c r="H87" s="71">
        <f t="shared" si="32"/>
        <v>1143.4081818950356</v>
      </c>
      <c r="I87" s="300">
        <f t="shared" si="45"/>
        <v>54405.922063339363</v>
      </c>
      <c r="J87" s="122">
        <f>IF((I87-H$93+(H$93/12*8))+K87&gt;I149,I149-K87,(I87-H$93+(H$93/12*8)))</f>
        <v>54028.64694035401</v>
      </c>
      <c r="K87" s="122">
        <f t="shared" si="33"/>
        <v>7970.8649286713926</v>
      </c>
      <c r="L87" s="122">
        <f t="shared" ref="L87:L130" si="48">J87+K87</f>
        <v>61999.511869025402</v>
      </c>
      <c r="M87" s="122">
        <f t="shared" ref="M87:M130" si="49">J87*M$9</f>
        <v>51327.214593336306</v>
      </c>
      <c r="N87" s="122">
        <f t="shared" si="46"/>
        <v>7572.3216822378226</v>
      </c>
      <c r="O87" s="122">
        <f t="shared" si="47"/>
        <v>58899.53627557413</v>
      </c>
      <c r="P87" s="104">
        <f t="shared" si="29"/>
        <v>48625.782246318609</v>
      </c>
      <c r="Q87" s="122">
        <f t="shared" si="34"/>
        <v>7173.7784358042536</v>
      </c>
      <c r="R87" s="122">
        <f t="shared" si="35"/>
        <v>55799.560682122865</v>
      </c>
      <c r="S87" s="122">
        <f t="shared" si="36"/>
        <v>43222.917552283208</v>
      </c>
      <c r="T87" s="122">
        <f t="shared" si="37"/>
        <v>6376.6919429371146</v>
      </c>
      <c r="U87" s="122">
        <f t="shared" si="38"/>
        <v>49599.60949522032</v>
      </c>
      <c r="V87" s="122">
        <f t="shared" si="39"/>
        <v>37820.052858247807</v>
      </c>
      <c r="W87" s="122">
        <f t="shared" si="40"/>
        <v>5579.6054500699747</v>
      </c>
      <c r="X87" s="122">
        <f t="shared" si="41"/>
        <v>43399.658308317783</v>
      </c>
      <c r="Y87" s="122">
        <f t="shared" si="42"/>
        <v>32417.188164212406</v>
      </c>
      <c r="Z87" s="122">
        <f t="shared" si="43"/>
        <v>4782.5189572028357</v>
      </c>
      <c r="AA87" s="52">
        <f t="shared" si="44"/>
        <v>37199.707121415238</v>
      </c>
      <c r="AB87" s="18"/>
      <c r="AC87" s="18"/>
      <c r="AD87" s="18"/>
      <c r="AE87" s="18"/>
      <c r="AF87" s="18"/>
      <c r="AG87" s="19"/>
      <c r="AH87" s="18"/>
      <c r="AI87" s="18"/>
    </row>
    <row r="88" spans="1:35" s="30" customFormat="1" ht="13.5" customHeight="1">
      <c r="A88" s="285">
        <v>43</v>
      </c>
      <c r="B88" s="56">
        <v>42887</v>
      </c>
      <c r="C88" s="68">
        <f>'BENEFÍCIOS-SEM JRS E SEM CORREÇ'!C88</f>
        <v>937</v>
      </c>
      <c r="D88" s="316">
        <f>'base(indices)'!G93</f>
        <v>1.19694349</v>
      </c>
      <c r="E88" s="58">
        <f t="shared" si="30"/>
        <v>1121.5360501299999</v>
      </c>
      <c r="F88" s="360">
        <f>'base(indices)'!I93</f>
        <v>1.7061E-2</v>
      </c>
      <c r="G88" s="60">
        <f t="shared" si="31"/>
        <v>19.134526551267928</v>
      </c>
      <c r="H88" s="61">
        <f t="shared" si="32"/>
        <v>1140.6705766812679</v>
      </c>
      <c r="I88" s="299">
        <f t="shared" si="45"/>
        <v>53262.513881444327</v>
      </c>
      <c r="J88" s="102">
        <f>IF((I88-H$93+(H$93/12*7))+K88&gt;I149,I149-K88,(I88-H$93+(H$93/12*7)))</f>
        <v>52790.919977712641</v>
      </c>
      <c r="K88" s="102">
        <f t="shared" si="33"/>
        <v>7970.8649286713926</v>
      </c>
      <c r="L88" s="103">
        <f t="shared" si="48"/>
        <v>60761.784906384033</v>
      </c>
      <c r="M88" s="102">
        <f t="shared" si="49"/>
        <v>50151.37397882701</v>
      </c>
      <c r="N88" s="102">
        <f t="shared" si="46"/>
        <v>7572.3216822378226</v>
      </c>
      <c r="O88" s="102">
        <f t="shared" si="47"/>
        <v>57723.695661064834</v>
      </c>
      <c r="P88" s="102">
        <f t="shared" si="29"/>
        <v>47511.827979941379</v>
      </c>
      <c r="Q88" s="102">
        <f t="shared" si="34"/>
        <v>7173.7784358042536</v>
      </c>
      <c r="R88" s="102">
        <f t="shared" si="35"/>
        <v>54685.606415745635</v>
      </c>
      <c r="S88" s="102">
        <f t="shared" si="36"/>
        <v>42232.735982170117</v>
      </c>
      <c r="T88" s="102">
        <f t="shared" si="37"/>
        <v>6376.6919429371146</v>
      </c>
      <c r="U88" s="102">
        <f t="shared" si="38"/>
        <v>48609.427925107229</v>
      </c>
      <c r="V88" s="102">
        <f t="shared" si="39"/>
        <v>36953.643984398848</v>
      </c>
      <c r="W88" s="102">
        <f t="shared" si="40"/>
        <v>5579.6054500699747</v>
      </c>
      <c r="X88" s="102">
        <f t="shared" si="41"/>
        <v>42533.249434468824</v>
      </c>
      <c r="Y88" s="102">
        <f t="shared" si="42"/>
        <v>31674.551986627583</v>
      </c>
      <c r="Z88" s="102">
        <f t="shared" si="43"/>
        <v>4782.5189572028357</v>
      </c>
      <c r="AA88" s="66">
        <f t="shared" si="44"/>
        <v>36457.070943830418</v>
      </c>
      <c r="AB88" s="36"/>
      <c r="AC88" s="36"/>
      <c r="AD88" s="36"/>
      <c r="AE88" s="36"/>
      <c r="AF88" s="36"/>
      <c r="AG88" s="37"/>
      <c r="AH88" s="36"/>
      <c r="AI88" s="36"/>
    </row>
    <row r="89" spans="1:35" ht="13.5" customHeight="1">
      <c r="A89" s="285">
        <v>42</v>
      </c>
      <c r="B89" s="46">
        <v>42917</v>
      </c>
      <c r="C89" s="68">
        <f>'BENEFÍCIOS-SEM JRS E SEM CORREÇ'!C89</f>
        <v>937</v>
      </c>
      <c r="D89" s="316">
        <f>'base(indices)'!G94</f>
        <v>1.1950314399999999</v>
      </c>
      <c r="E89" s="69">
        <f t="shared" si="30"/>
        <v>1119.74445928</v>
      </c>
      <c r="F89" s="360">
        <f>'base(indices)'!I94</f>
        <v>1.7061E-2</v>
      </c>
      <c r="G89" s="70">
        <f t="shared" si="31"/>
        <v>19.103960219776081</v>
      </c>
      <c r="H89" s="71">
        <f t="shared" si="32"/>
        <v>1138.8484194997761</v>
      </c>
      <c r="I89" s="300">
        <f t="shared" si="45"/>
        <v>52121.843304763061</v>
      </c>
      <c r="J89" s="122">
        <f>IF((I89-H$93+(H$93/12*6))+K89&gt;I149,I149-K89,(I89-H$93+(H$93/12*6)))</f>
        <v>51555.930620285035</v>
      </c>
      <c r="K89" s="122">
        <f t="shared" si="33"/>
        <v>7970.8649286713926</v>
      </c>
      <c r="L89" s="122">
        <f t="shared" si="48"/>
        <v>59526.795548956427</v>
      </c>
      <c r="M89" s="122">
        <f t="shared" si="49"/>
        <v>48978.134089270781</v>
      </c>
      <c r="N89" s="122">
        <f t="shared" si="46"/>
        <v>7572.3216822378226</v>
      </c>
      <c r="O89" s="122">
        <f t="shared" si="47"/>
        <v>56550.455771508605</v>
      </c>
      <c r="P89" s="104">
        <f t="shared" si="29"/>
        <v>46400.337558256535</v>
      </c>
      <c r="Q89" s="122">
        <f t="shared" si="34"/>
        <v>7173.7784358042536</v>
      </c>
      <c r="R89" s="122">
        <f t="shared" si="35"/>
        <v>53574.11599406079</v>
      </c>
      <c r="S89" s="122">
        <f t="shared" si="36"/>
        <v>41244.744496228028</v>
      </c>
      <c r="T89" s="122">
        <f t="shared" si="37"/>
        <v>6376.6919429371146</v>
      </c>
      <c r="U89" s="122">
        <f t="shared" si="38"/>
        <v>47621.43643916514</v>
      </c>
      <c r="V89" s="122">
        <f t="shared" si="39"/>
        <v>36089.151434199521</v>
      </c>
      <c r="W89" s="122">
        <f t="shared" si="40"/>
        <v>5579.6054500699747</v>
      </c>
      <c r="X89" s="122">
        <f t="shared" si="41"/>
        <v>41668.756884269496</v>
      </c>
      <c r="Y89" s="122">
        <f t="shared" si="42"/>
        <v>30933.558372171021</v>
      </c>
      <c r="Z89" s="122">
        <f t="shared" si="43"/>
        <v>4782.5189572028357</v>
      </c>
      <c r="AA89" s="52">
        <f t="shared" si="44"/>
        <v>35716.07732937386</v>
      </c>
      <c r="AB89" s="18"/>
      <c r="AC89" s="18"/>
      <c r="AD89" s="18"/>
      <c r="AE89" s="18"/>
      <c r="AF89" s="18"/>
      <c r="AG89" s="19"/>
      <c r="AH89" s="18"/>
      <c r="AI89" s="18"/>
    </row>
    <row r="90" spans="1:35" s="30" customFormat="1" ht="13.5" customHeight="1">
      <c r="A90" s="285">
        <v>41</v>
      </c>
      <c r="B90" s="56">
        <v>42948</v>
      </c>
      <c r="C90" s="68">
        <f>'BENEFÍCIOS-SEM JRS E SEM CORREÇ'!C90</f>
        <v>937</v>
      </c>
      <c r="D90" s="316">
        <f>'base(indices)'!G95</f>
        <v>1.1971863700000001</v>
      </c>
      <c r="E90" s="58">
        <f t="shared" si="30"/>
        <v>1121.7636286900001</v>
      </c>
      <c r="F90" s="360">
        <f>'base(indices)'!I95</f>
        <v>1.7061E-2</v>
      </c>
      <c r="G90" s="60">
        <f t="shared" si="31"/>
        <v>19.138409269080093</v>
      </c>
      <c r="H90" s="61">
        <f t="shared" si="32"/>
        <v>1140.9020379590802</v>
      </c>
      <c r="I90" s="299">
        <f t="shared" si="45"/>
        <v>50982.994885263288</v>
      </c>
      <c r="J90" s="102">
        <f>IF((I90-H$93+(H$93/12*5))+K90&gt;I149,I149-K90,(I90-H$93+(H$93/12*5)))</f>
        <v>50322.763420038929</v>
      </c>
      <c r="K90" s="102">
        <f t="shared" si="33"/>
        <v>7970.8649286713926</v>
      </c>
      <c r="L90" s="103">
        <f t="shared" si="48"/>
        <v>58293.628348710321</v>
      </c>
      <c r="M90" s="102">
        <f t="shared" si="49"/>
        <v>47806.625249036981</v>
      </c>
      <c r="N90" s="102">
        <f t="shared" si="46"/>
        <v>7572.3216822378226</v>
      </c>
      <c r="O90" s="102">
        <f t="shared" si="47"/>
        <v>55378.946931274804</v>
      </c>
      <c r="P90" s="102">
        <f t="shared" si="29"/>
        <v>45290.487078035039</v>
      </c>
      <c r="Q90" s="102">
        <f t="shared" si="34"/>
        <v>7173.7784358042536</v>
      </c>
      <c r="R90" s="102">
        <f t="shared" si="35"/>
        <v>52464.265513839295</v>
      </c>
      <c r="S90" s="102">
        <f t="shared" si="36"/>
        <v>40258.210736031149</v>
      </c>
      <c r="T90" s="102">
        <f t="shared" si="37"/>
        <v>6376.6919429371146</v>
      </c>
      <c r="U90" s="102">
        <f t="shared" si="38"/>
        <v>46634.902678968261</v>
      </c>
      <c r="V90" s="102">
        <f t="shared" si="39"/>
        <v>35225.934394027245</v>
      </c>
      <c r="W90" s="102">
        <f t="shared" si="40"/>
        <v>5579.6054500699747</v>
      </c>
      <c r="X90" s="102">
        <f t="shared" si="41"/>
        <v>40805.53984409722</v>
      </c>
      <c r="Y90" s="102">
        <f t="shared" si="42"/>
        <v>30193.658052023355</v>
      </c>
      <c r="Z90" s="102">
        <f t="shared" si="43"/>
        <v>4782.5189572028357</v>
      </c>
      <c r="AA90" s="66">
        <f t="shared" si="44"/>
        <v>34976.177009226187</v>
      </c>
      <c r="AB90" s="36"/>
      <c r="AC90" s="36"/>
      <c r="AD90" s="36"/>
      <c r="AE90" s="36"/>
      <c r="AF90" s="36"/>
      <c r="AG90" s="37"/>
      <c r="AH90" s="36"/>
      <c r="AI90" s="36"/>
    </row>
    <row r="91" spans="1:35" ht="13.5" customHeight="1">
      <c r="A91" s="285">
        <v>40</v>
      </c>
      <c r="B91" s="46">
        <v>42979</v>
      </c>
      <c r="C91" s="68">
        <f>'BENEFÍCIOS-SEM JRS E SEM CORREÇ'!C91</f>
        <v>937</v>
      </c>
      <c r="D91" s="316">
        <f>'base(indices)'!G96</f>
        <v>1.1930108399999999</v>
      </c>
      <c r="E91" s="69">
        <f t="shared" si="30"/>
        <v>1117.8511570799999</v>
      </c>
      <c r="F91" s="360">
        <f>'base(indices)'!I96</f>
        <v>1.7061E-2</v>
      </c>
      <c r="G91" s="70">
        <f t="shared" si="31"/>
        <v>19.07165859094188</v>
      </c>
      <c r="H91" s="71">
        <f t="shared" si="32"/>
        <v>1136.9228156709419</v>
      </c>
      <c r="I91" s="300">
        <f t="shared" si="45"/>
        <v>49842.092847304208</v>
      </c>
      <c r="J91" s="122">
        <f>IF((I91-H$93+(H$93/12*4))+K91&gt;I149,I149-K91,(I91-H$93+(H$93/12*4)))</f>
        <v>49087.542601333509</v>
      </c>
      <c r="K91" s="122">
        <f t="shared" si="33"/>
        <v>7970.8649286713926</v>
      </c>
      <c r="L91" s="122">
        <f t="shared" si="48"/>
        <v>57058.407530004901</v>
      </c>
      <c r="M91" s="122">
        <f t="shared" si="49"/>
        <v>46633.165471266831</v>
      </c>
      <c r="N91" s="122">
        <f t="shared" si="46"/>
        <v>7572.3216822378226</v>
      </c>
      <c r="O91" s="122">
        <f t="shared" si="47"/>
        <v>54205.487153504655</v>
      </c>
      <c r="P91" s="104">
        <f t="shared" si="29"/>
        <v>44178.788341200161</v>
      </c>
      <c r="Q91" s="122">
        <f t="shared" si="34"/>
        <v>7173.7784358042536</v>
      </c>
      <c r="R91" s="122">
        <f t="shared" si="35"/>
        <v>51352.566777004417</v>
      </c>
      <c r="S91" s="122">
        <f t="shared" si="36"/>
        <v>39270.034081066806</v>
      </c>
      <c r="T91" s="122">
        <f t="shared" si="37"/>
        <v>6376.6919429371146</v>
      </c>
      <c r="U91" s="122">
        <f t="shared" si="38"/>
        <v>45646.726024003918</v>
      </c>
      <c r="V91" s="122">
        <f t="shared" si="39"/>
        <v>34361.279820933458</v>
      </c>
      <c r="W91" s="122">
        <f t="shared" si="40"/>
        <v>5579.6054500699747</v>
      </c>
      <c r="X91" s="122">
        <f t="shared" si="41"/>
        <v>39940.885271003433</v>
      </c>
      <c r="Y91" s="122">
        <f t="shared" si="42"/>
        <v>29452.525560800106</v>
      </c>
      <c r="Z91" s="122">
        <f t="shared" si="43"/>
        <v>4782.5189572028357</v>
      </c>
      <c r="AA91" s="52">
        <f t="shared" si="44"/>
        <v>34235.044518002942</v>
      </c>
      <c r="AB91" s="18"/>
      <c r="AC91" s="18"/>
      <c r="AD91" s="18"/>
      <c r="AE91" s="18"/>
      <c r="AF91" s="18"/>
      <c r="AG91" s="19"/>
      <c r="AH91" s="18"/>
      <c r="AI91" s="18"/>
    </row>
    <row r="92" spans="1:35" s="30" customFormat="1" ht="13.5" customHeight="1">
      <c r="A92" s="285">
        <v>39</v>
      </c>
      <c r="B92" s="56">
        <v>43009</v>
      </c>
      <c r="C92" s="68">
        <f>'BENEFÍCIOS-SEM JRS E SEM CORREÇ'!C92</f>
        <v>937</v>
      </c>
      <c r="D92" s="316">
        <f>'base(indices)'!G97</f>
        <v>1.1916999699999999</v>
      </c>
      <c r="E92" s="58">
        <f t="shared" si="30"/>
        <v>1116.6228718899999</v>
      </c>
      <c r="F92" s="360">
        <f>'base(indices)'!I97</f>
        <v>1.7061E-2</v>
      </c>
      <c r="G92" s="60">
        <f t="shared" si="31"/>
        <v>19.05070281731529</v>
      </c>
      <c r="H92" s="61">
        <f t="shared" si="32"/>
        <v>1135.6735747073153</v>
      </c>
      <c r="I92" s="299">
        <f t="shared" si="45"/>
        <v>48705.170031633264</v>
      </c>
      <c r="J92" s="102">
        <f>IF((I92-H$93+(H$93/12*3))+K92&gt;I149,I149-K92,(I92-H$93+(H$93/12*3)))</f>
        <v>47856.301004916233</v>
      </c>
      <c r="K92" s="102">
        <f t="shared" si="33"/>
        <v>7970.8649286713926</v>
      </c>
      <c r="L92" s="103">
        <f t="shared" si="48"/>
        <v>55827.165933587625</v>
      </c>
      <c r="M92" s="102">
        <f t="shared" si="49"/>
        <v>45463.485954670417</v>
      </c>
      <c r="N92" s="102">
        <f t="shared" si="46"/>
        <v>7572.3216822378226</v>
      </c>
      <c r="O92" s="102">
        <f t="shared" si="47"/>
        <v>53035.807636908241</v>
      </c>
      <c r="P92" s="102">
        <f t="shared" si="29"/>
        <v>43070.670904424609</v>
      </c>
      <c r="Q92" s="102">
        <f t="shared" si="34"/>
        <v>7173.7784358042536</v>
      </c>
      <c r="R92" s="102">
        <f t="shared" si="35"/>
        <v>50244.449340228864</v>
      </c>
      <c r="S92" s="102">
        <f t="shared" si="36"/>
        <v>38285.040803932985</v>
      </c>
      <c r="T92" s="102">
        <f t="shared" si="37"/>
        <v>6376.6919429371146</v>
      </c>
      <c r="U92" s="102">
        <f t="shared" si="38"/>
        <v>44661.732746870097</v>
      </c>
      <c r="V92" s="102">
        <f t="shared" si="39"/>
        <v>33499.410703441361</v>
      </c>
      <c r="W92" s="102">
        <f t="shared" si="40"/>
        <v>5579.6054500699747</v>
      </c>
      <c r="X92" s="102">
        <f t="shared" si="41"/>
        <v>39079.016153511337</v>
      </c>
      <c r="Y92" s="102">
        <f t="shared" si="42"/>
        <v>28713.780602949741</v>
      </c>
      <c r="Z92" s="102">
        <f t="shared" si="43"/>
        <v>4782.5189572028357</v>
      </c>
      <c r="AA92" s="66">
        <f t="shared" si="44"/>
        <v>33496.299560152576</v>
      </c>
      <c r="AB92" s="36"/>
      <c r="AC92" s="36"/>
      <c r="AD92" s="36"/>
      <c r="AE92" s="36"/>
      <c r="AF92" s="36"/>
      <c r="AG92" s="37"/>
      <c r="AH92" s="36"/>
      <c r="AI92" s="36"/>
    </row>
    <row r="93" spans="1:35" ht="13.5" customHeight="1">
      <c r="A93" s="285">
        <v>38</v>
      </c>
      <c r="B93" s="46">
        <v>43040</v>
      </c>
      <c r="C93" s="68">
        <f>'BENEFÍCIOS-SEM JRS E SEM CORREÇ'!C93</f>
        <v>937</v>
      </c>
      <c r="D93" s="316">
        <f>'base(indices)'!G98</f>
        <v>1.18766192</v>
      </c>
      <c r="E93" s="69">
        <f t="shared" si="30"/>
        <v>1112.83921904</v>
      </c>
      <c r="F93" s="360">
        <f>'base(indices)'!I98</f>
        <v>1.7061E-2</v>
      </c>
      <c r="G93" s="70">
        <f t="shared" si="31"/>
        <v>18.986149916041441</v>
      </c>
      <c r="H93" s="71">
        <f t="shared" si="32"/>
        <v>1131.8253689560415</v>
      </c>
      <c r="I93" s="300">
        <f t="shared" si="45"/>
        <v>47569.496456925946</v>
      </c>
      <c r="J93" s="122">
        <f>IF((I93-H$93+(H$93/12*2))+K93&gt;I149,I149-K93,(I93-H$93+(H$93/12*2)))</f>
        <v>46626.308649462575</v>
      </c>
      <c r="K93" s="122">
        <f t="shared" si="33"/>
        <v>7970.8649286713926</v>
      </c>
      <c r="L93" s="122">
        <f t="shared" si="48"/>
        <v>54597.173578133967</v>
      </c>
      <c r="M93" s="122">
        <f t="shared" si="49"/>
        <v>44294.993216989446</v>
      </c>
      <c r="N93" s="122">
        <f t="shared" si="46"/>
        <v>7572.3216822378226</v>
      </c>
      <c r="O93" s="122">
        <f t="shared" si="47"/>
        <v>51867.314899227269</v>
      </c>
      <c r="P93" s="104">
        <f t="shared" si="29"/>
        <v>41963.677784516316</v>
      </c>
      <c r="Q93" s="122">
        <f t="shared" si="34"/>
        <v>7173.7784358042536</v>
      </c>
      <c r="R93" s="122">
        <f t="shared" si="35"/>
        <v>49137.456220320571</v>
      </c>
      <c r="S93" s="122">
        <f t="shared" si="36"/>
        <v>37301.046919570064</v>
      </c>
      <c r="T93" s="122">
        <f t="shared" si="37"/>
        <v>6376.6919429371146</v>
      </c>
      <c r="U93" s="122">
        <f t="shared" si="38"/>
        <v>43677.738862507176</v>
      </c>
      <c r="V93" s="122">
        <f t="shared" si="39"/>
        <v>32638.416054623802</v>
      </c>
      <c r="W93" s="122">
        <f t="shared" si="40"/>
        <v>5579.6054500699747</v>
      </c>
      <c r="X93" s="122">
        <f t="shared" si="41"/>
        <v>38218.021504693774</v>
      </c>
      <c r="Y93" s="122">
        <f t="shared" si="42"/>
        <v>27975.785189677543</v>
      </c>
      <c r="Z93" s="122">
        <f t="shared" si="43"/>
        <v>4782.5189572028357</v>
      </c>
      <c r="AA93" s="52">
        <f t="shared" si="44"/>
        <v>32758.304146880379</v>
      </c>
      <c r="AB93" s="18"/>
      <c r="AC93" s="18"/>
      <c r="AD93" s="18"/>
      <c r="AE93" s="18"/>
      <c r="AF93" s="18"/>
      <c r="AG93" s="19"/>
      <c r="AH93" s="18"/>
      <c r="AI93" s="18"/>
    </row>
    <row r="94" spans="1:35" s="30" customFormat="1" ht="13.5" customHeight="1" thickBot="1">
      <c r="A94" s="286">
        <v>37</v>
      </c>
      <c r="B94" s="76">
        <v>43070</v>
      </c>
      <c r="C94" s="77">
        <f>'BENEFÍCIOS-SEM JRS E SEM CORREÇ'!C94</f>
        <v>1874</v>
      </c>
      <c r="D94" s="317">
        <f>'base(indices)'!G99</f>
        <v>1.1838735199999999</v>
      </c>
      <c r="E94" s="279">
        <f t="shared" si="30"/>
        <v>2218.5789764799997</v>
      </c>
      <c r="F94" s="361">
        <f>'base(indices)'!I99</f>
        <v>1.7061E-2</v>
      </c>
      <c r="G94" s="233">
        <f t="shared" si="31"/>
        <v>37.851175917725271</v>
      </c>
      <c r="H94" s="287">
        <f t="shared" si="32"/>
        <v>2256.4301523977251</v>
      </c>
      <c r="I94" s="301">
        <f t="shared" si="45"/>
        <v>46437.671087969902</v>
      </c>
      <c r="J94" s="95">
        <f>IF((I94-H$93+(H$93/12*1))+K94&gt;I149,I149-K94,(I94-H$93+(H$93/12*1)))</f>
        <v>45400.164499760198</v>
      </c>
      <c r="K94" s="95">
        <f t="shared" si="33"/>
        <v>7970.8649286713926</v>
      </c>
      <c r="L94" s="236">
        <f t="shared" si="48"/>
        <v>53371.02942843159</v>
      </c>
      <c r="M94" s="95">
        <f t="shared" si="49"/>
        <v>43130.156274772184</v>
      </c>
      <c r="N94" s="95">
        <f t="shared" si="46"/>
        <v>7572.3216822378226</v>
      </c>
      <c r="O94" s="95">
        <f t="shared" si="47"/>
        <v>50702.477957010007</v>
      </c>
      <c r="P94" s="95">
        <f t="shared" si="29"/>
        <v>40860.148049784177</v>
      </c>
      <c r="Q94" s="95">
        <f t="shared" si="34"/>
        <v>7173.7784358042536</v>
      </c>
      <c r="R94" s="95">
        <f t="shared" si="35"/>
        <v>48033.926485588432</v>
      </c>
      <c r="S94" s="95">
        <f>J94*S$9</f>
        <v>36320.131599808163</v>
      </c>
      <c r="T94" s="95">
        <f t="shared" si="37"/>
        <v>6376.6919429371146</v>
      </c>
      <c r="U94" s="95">
        <f>S94+T94</f>
        <v>42696.823542745275</v>
      </c>
      <c r="V94" s="95">
        <f t="shared" si="39"/>
        <v>31780.115149832138</v>
      </c>
      <c r="W94" s="95">
        <f t="shared" si="40"/>
        <v>5579.6054500699747</v>
      </c>
      <c r="X94" s="95">
        <f t="shared" si="41"/>
        <v>37359.72059990211</v>
      </c>
      <c r="Y94" s="95">
        <f t="shared" si="42"/>
        <v>27240.098699856117</v>
      </c>
      <c r="Z94" s="95">
        <f t="shared" si="43"/>
        <v>4782.5189572028357</v>
      </c>
      <c r="AA94" s="237">
        <f t="shared" si="44"/>
        <v>32022.617657058952</v>
      </c>
      <c r="AB94" s="36"/>
      <c r="AC94" s="36"/>
      <c r="AD94" s="36"/>
      <c r="AE94" s="36"/>
      <c r="AF94" s="36"/>
      <c r="AG94" s="37"/>
      <c r="AH94" s="36"/>
      <c r="AI94" s="36"/>
    </row>
    <row r="95" spans="1:35" s="30" customFormat="1" ht="13.5" customHeight="1">
      <c r="A95" s="288">
        <v>36</v>
      </c>
      <c r="B95" s="160">
        <v>43101</v>
      </c>
      <c r="C95" s="47">
        <f>'BENEFÍCIOS-SEM JRS E SEM CORREÇ'!C95</f>
        <v>954</v>
      </c>
      <c r="D95" s="306">
        <f>'base(indices)'!G100</f>
        <v>1.17974442</v>
      </c>
      <c r="E95" s="282">
        <f t="shared" si="30"/>
        <v>1125.47617668</v>
      </c>
      <c r="F95" s="359">
        <f>'base(indices)'!I100</f>
        <v>1.7061E-2</v>
      </c>
      <c r="G95" s="283">
        <f t="shared" si="31"/>
        <v>19.201749050337479</v>
      </c>
      <c r="H95" s="289">
        <f t="shared" si="32"/>
        <v>1144.6779257303374</v>
      </c>
      <c r="I95" s="298">
        <f t="shared" si="45"/>
        <v>44181.240935572176</v>
      </c>
      <c r="J95" s="123">
        <f>IF((I95-H$105+(H$105))+K95&gt;$I$149,$I$149-K95,(I95-H$105+(H$105)))</f>
        <v>44181.240935572176</v>
      </c>
      <c r="K95" s="123">
        <f t="shared" si="33"/>
        <v>7970.8649286713926</v>
      </c>
      <c r="L95" s="123">
        <f t="shared" si="48"/>
        <v>52152.105864243567</v>
      </c>
      <c r="M95" s="123">
        <f t="shared" si="49"/>
        <v>41972.178888793562</v>
      </c>
      <c r="N95" s="123">
        <f t="shared" si="46"/>
        <v>7572.3216822378226</v>
      </c>
      <c r="O95" s="123">
        <f t="shared" si="47"/>
        <v>49544.500571031385</v>
      </c>
      <c r="P95" s="100">
        <f t="shared" si="29"/>
        <v>39763.116842014962</v>
      </c>
      <c r="Q95" s="123">
        <f t="shared" si="34"/>
        <v>7173.7784358042536</v>
      </c>
      <c r="R95" s="123">
        <f t="shared" si="35"/>
        <v>46936.895277819218</v>
      </c>
      <c r="S95" s="123">
        <f t="shared" ref="S95:S105" si="50">J95*S$9</f>
        <v>35344.992748457742</v>
      </c>
      <c r="T95" s="123">
        <f t="shared" si="37"/>
        <v>6376.6919429371146</v>
      </c>
      <c r="U95" s="123">
        <f t="shared" ref="U95:U105" si="51">S95+T95</f>
        <v>41721.684691394854</v>
      </c>
      <c r="V95" s="123">
        <f t="shared" si="39"/>
        <v>30926.868654900522</v>
      </c>
      <c r="W95" s="123">
        <f t="shared" si="40"/>
        <v>5579.6054500699747</v>
      </c>
      <c r="X95" s="123">
        <f t="shared" si="41"/>
        <v>36506.474104970497</v>
      </c>
      <c r="Y95" s="123">
        <f t="shared" si="42"/>
        <v>26508.744561343305</v>
      </c>
      <c r="Z95" s="123">
        <f t="shared" si="43"/>
        <v>4782.5189572028357</v>
      </c>
      <c r="AA95" s="55">
        <f t="shared" si="44"/>
        <v>31291.26351854614</v>
      </c>
      <c r="AB95" s="36"/>
      <c r="AC95" s="36"/>
      <c r="AD95" s="36"/>
      <c r="AE95" s="36"/>
      <c r="AF95" s="36"/>
      <c r="AG95" s="37"/>
      <c r="AH95" s="36"/>
      <c r="AI95" s="36"/>
    </row>
    <row r="96" spans="1:35" s="30" customFormat="1" ht="13.5" customHeight="1">
      <c r="A96" s="285">
        <v>35</v>
      </c>
      <c r="B96" s="56">
        <v>43132</v>
      </c>
      <c r="C96" s="68">
        <f>'BENEFÍCIOS-SEM JRS E SEM CORREÇ'!C96</f>
        <v>954</v>
      </c>
      <c r="D96" s="316">
        <f>'base(indices)'!G101</f>
        <v>1.1751612899999999</v>
      </c>
      <c r="E96" s="58">
        <f t="shared" si="30"/>
        <v>1121.10387066</v>
      </c>
      <c r="F96" s="360">
        <f>'base(indices)'!I101</f>
        <v>1.7061E-2</v>
      </c>
      <c r="G96" s="60">
        <f t="shared" si="31"/>
        <v>19.127153137330261</v>
      </c>
      <c r="H96" s="61">
        <f t="shared" si="32"/>
        <v>1140.2310237973302</v>
      </c>
      <c r="I96" s="299">
        <f t="shared" si="45"/>
        <v>43036.563009841841</v>
      </c>
      <c r="J96" s="102">
        <f>IF((I96-H$105+(H$105/12*11))+K96&gt;$I$149,$I$149-K96,(I96-H$105+(H$105/12*11)))</f>
        <v>42944.691593380943</v>
      </c>
      <c r="K96" s="102">
        <f t="shared" si="33"/>
        <v>7970.8649286713926</v>
      </c>
      <c r="L96" s="103">
        <f t="shared" si="48"/>
        <v>50915.556522052335</v>
      </c>
      <c r="M96" s="102">
        <f t="shared" si="49"/>
        <v>40797.457013711894</v>
      </c>
      <c r="N96" s="102">
        <f t="shared" si="46"/>
        <v>7572.3216822378226</v>
      </c>
      <c r="O96" s="102">
        <f t="shared" si="47"/>
        <v>48369.778695949717</v>
      </c>
      <c r="P96" s="102">
        <f t="shared" si="29"/>
        <v>38650.222434042851</v>
      </c>
      <c r="Q96" s="102">
        <f t="shared" si="34"/>
        <v>7173.7784358042536</v>
      </c>
      <c r="R96" s="102">
        <f t="shared" si="35"/>
        <v>45824.000869847107</v>
      </c>
      <c r="S96" s="102">
        <f t="shared" si="50"/>
        <v>34355.753274704759</v>
      </c>
      <c r="T96" s="102">
        <f t="shared" si="37"/>
        <v>6376.6919429371146</v>
      </c>
      <c r="U96" s="102">
        <f t="shared" si="51"/>
        <v>40732.445217641871</v>
      </c>
      <c r="V96" s="102">
        <f t="shared" si="39"/>
        <v>30061.28411536666</v>
      </c>
      <c r="W96" s="102">
        <f t="shared" si="40"/>
        <v>5579.6054500699747</v>
      </c>
      <c r="X96" s="102">
        <f t="shared" si="41"/>
        <v>35640.889565436635</v>
      </c>
      <c r="Y96" s="102">
        <f t="shared" si="42"/>
        <v>25766.814956028564</v>
      </c>
      <c r="Z96" s="102">
        <f t="shared" si="43"/>
        <v>4782.5189572028357</v>
      </c>
      <c r="AA96" s="66">
        <f t="shared" si="44"/>
        <v>30549.333913231399</v>
      </c>
      <c r="AB96" s="36"/>
      <c r="AC96" s="36"/>
      <c r="AD96" s="36"/>
      <c r="AE96" s="36"/>
      <c r="AF96" s="36"/>
      <c r="AG96" s="37"/>
      <c r="AH96" s="36"/>
      <c r="AI96" s="36"/>
    </row>
    <row r="97" spans="1:35" s="30" customFormat="1" ht="13.5" customHeight="1">
      <c r="A97" s="285">
        <v>34</v>
      </c>
      <c r="B97" s="46">
        <v>43160</v>
      </c>
      <c r="C97" s="68">
        <f>'BENEFÍCIOS-SEM JRS E SEM CORREÇ'!C97</f>
        <v>954</v>
      </c>
      <c r="D97" s="316">
        <f>'base(indices)'!G102</f>
        <v>1.17071258</v>
      </c>
      <c r="E97" s="58">
        <f t="shared" si="30"/>
        <v>1116.8598013200001</v>
      </c>
      <c r="F97" s="360">
        <f>'base(indices)'!I102</f>
        <v>1.7061E-2</v>
      </c>
      <c r="G97" s="60">
        <f t="shared" si="31"/>
        <v>19.054745070320521</v>
      </c>
      <c r="H97" s="61">
        <f t="shared" si="32"/>
        <v>1135.9145463903205</v>
      </c>
      <c r="I97" s="300">
        <f t="shared" si="45"/>
        <v>41896.331986044512</v>
      </c>
      <c r="J97" s="122">
        <f>IF((I97-H$105+(H$105/12*10))+K97&gt;$I$149,$I$149-K97,(I97-H$105+(H$105/12*10)))</f>
        <v>41712.589153122724</v>
      </c>
      <c r="K97" s="122">
        <f t="shared" si="33"/>
        <v>7970.8649286713926</v>
      </c>
      <c r="L97" s="122">
        <f t="shared" si="48"/>
        <v>49683.454081794116</v>
      </c>
      <c r="M97" s="122">
        <f t="shared" si="49"/>
        <v>39626.959695466583</v>
      </c>
      <c r="N97" s="122">
        <f t="shared" si="46"/>
        <v>7572.3216822378226</v>
      </c>
      <c r="O97" s="122">
        <f t="shared" si="47"/>
        <v>47199.281377704407</v>
      </c>
      <c r="P97" s="104">
        <f t="shared" si="29"/>
        <v>37541.330237810456</v>
      </c>
      <c r="Q97" s="122">
        <f t="shared" si="34"/>
        <v>7173.7784358042536</v>
      </c>
      <c r="R97" s="122">
        <f t="shared" si="35"/>
        <v>44715.108673614712</v>
      </c>
      <c r="S97" s="122">
        <f t="shared" si="50"/>
        <v>33370.071322498181</v>
      </c>
      <c r="T97" s="122">
        <f t="shared" si="37"/>
        <v>6376.6919429371146</v>
      </c>
      <c r="U97" s="122">
        <f t="shared" si="51"/>
        <v>39746.763265435293</v>
      </c>
      <c r="V97" s="122">
        <f t="shared" si="39"/>
        <v>29198.812407185906</v>
      </c>
      <c r="W97" s="122">
        <f t="shared" si="40"/>
        <v>5579.6054500699747</v>
      </c>
      <c r="X97" s="122">
        <f t="shared" si="41"/>
        <v>34778.417857255881</v>
      </c>
      <c r="Y97" s="122">
        <f t="shared" si="42"/>
        <v>25027.553491873634</v>
      </c>
      <c r="Z97" s="122">
        <f t="shared" si="43"/>
        <v>4782.5189572028357</v>
      </c>
      <c r="AA97" s="52">
        <f t="shared" si="44"/>
        <v>29810.07244907647</v>
      </c>
      <c r="AB97" s="36"/>
      <c r="AC97" s="36"/>
      <c r="AD97" s="36"/>
      <c r="AE97" s="36"/>
      <c r="AF97" s="36"/>
      <c r="AG97" s="37"/>
      <c r="AH97" s="36"/>
      <c r="AI97" s="36"/>
    </row>
    <row r="98" spans="1:35" s="30" customFormat="1" ht="13.5" customHeight="1">
      <c r="A98" s="285">
        <v>33</v>
      </c>
      <c r="B98" s="56">
        <v>43191</v>
      </c>
      <c r="C98" s="68">
        <f>'BENEFÍCIOS-SEM JRS E SEM CORREÇ'!C98</f>
        <v>954</v>
      </c>
      <c r="D98" s="316">
        <f>'base(indices)'!G103</f>
        <v>1.16954304</v>
      </c>
      <c r="E98" s="58">
        <f t="shared" si="30"/>
        <v>1115.7440601599999</v>
      </c>
      <c r="F98" s="360">
        <f>'base(indices)'!I103</f>
        <v>1.7061E-2</v>
      </c>
      <c r="G98" s="60">
        <f t="shared" si="31"/>
        <v>19.035709410389757</v>
      </c>
      <c r="H98" s="61">
        <f t="shared" si="32"/>
        <v>1134.7797695703896</v>
      </c>
      <c r="I98" s="299">
        <f t="shared" si="45"/>
        <v>40760.417439654193</v>
      </c>
      <c r="J98" s="102">
        <f>IF((I98-H$105+(H$105/12*9))+K98&gt;$I$149,$I$149-K98,(I98-H$105+(H$105/12*9)))</f>
        <v>40484.803190271516</v>
      </c>
      <c r="K98" s="102">
        <f t="shared" si="33"/>
        <v>7970.8649286713926</v>
      </c>
      <c r="L98" s="103">
        <f t="shared" si="48"/>
        <v>48455.668118942907</v>
      </c>
      <c r="M98" s="102">
        <f t="shared" si="49"/>
        <v>38460.563030757941</v>
      </c>
      <c r="N98" s="102">
        <f t="shared" si="46"/>
        <v>7572.3216822378226</v>
      </c>
      <c r="O98" s="102">
        <f t="shared" si="47"/>
        <v>46032.884712995765</v>
      </c>
      <c r="P98" s="102">
        <f t="shared" si="29"/>
        <v>36436.322871244367</v>
      </c>
      <c r="Q98" s="102">
        <f t="shared" si="34"/>
        <v>7173.7784358042536</v>
      </c>
      <c r="R98" s="102">
        <f t="shared" si="35"/>
        <v>43610.101307048622</v>
      </c>
      <c r="S98" s="102">
        <f t="shared" si="50"/>
        <v>32387.842552217215</v>
      </c>
      <c r="T98" s="102">
        <f t="shared" si="37"/>
        <v>6376.6919429371146</v>
      </c>
      <c r="U98" s="102">
        <f t="shared" si="51"/>
        <v>38764.53449515433</v>
      </c>
      <c r="V98" s="102">
        <f t="shared" si="39"/>
        <v>28339.362233190059</v>
      </c>
      <c r="W98" s="102">
        <f t="shared" si="40"/>
        <v>5579.6054500699747</v>
      </c>
      <c r="X98" s="102">
        <f t="shared" si="41"/>
        <v>33918.967683260031</v>
      </c>
      <c r="Y98" s="102">
        <f t="shared" si="42"/>
        <v>24290.88191416291</v>
      </c>
      <c r="Z98" s="102">
        <f t="shared" si="43"/>
        <v>4782.5189572028357</v>
      </c>
      <c r="AA98" s="66">
        <f t="shared" si="44"/>
        <v>29073.400871365746</v>
      </c>
      <c r="AB98" s="36"/>
      <c r="AC98" s="36"/>
      <c r="AD98" s="36"/>
      <c r="AE98" s="36"/>
      <c r="AF98" s="36"/>
      <c r="AG98" s="37"/>
      <c r="AH98" s="36"/>
      <c r="AI98" s="36"/>
    </row>
    <row r="99" spans="1:35" s="30" customFormat="1" ht="13.5" customHeight="1">
      <c r="A99" s="285">
        <v>32</v>
      </c>
      <c r="B99" s="46">
        <v>43221</v>
      </c>
      <c r="C99" s="68">
        <f>'BENEFÍCIOS-SEM JRS E SEM CORREÇ'!C99</f>
        <v>954</v>
      </c>
      <c r="D99" s="316">
        <f>'base(indices)'!G104</f>
        <v>1.1670921400000001</v>
      </c>
      <c r="E99" s="58">
        <f t="shared" si="30"/>
        <v>1113.4059015600001</v>
      </c>
      <c r="F99" s="360">
        <f>'base(indices)'!I104</f>
        <v>1.7061E-2</v>
      </c>
      <c r="G99" s="60">
        <f t="shared" si="31"/>
        <v>18.995818086515161</v>
      </c>
      <c r="H99" s="61">
        <f t="shared" si="32"/>
        <v>1132.4017196465152</v>
      </c>
      <c r="I99" s="300">
        <f t="shared" si="45"/>
        <v>39625.637670083801</v>
      </c>
      <c r="J99" s="122">
        <f>IF((I99-H$105+(H$105/12*8))+K99&gt;$I$149,$I$149-K99,(I99-H$105+(H$105/12*8)))</f>
        <v>39258.152004240226</v>
      </c>
      <c r="K99" s="122">
        <f t="shared" si="33"/>
        <v>7970.8649286713926</v>
      </c>
      <c r="L99" s="122">
        <f t="shared" si="48"/>
        <v>47229.016932911618</v>
      </c>
      <c r="M99" s="122">
        <f t="shared" si="49"/>
        <v>37295.244404028213</v>
      </c>
      <c r="N99" s="122">
        <f t="shared" si="46"/>
        <v>7572.3216822378226</v>
      </c>
      <c r="O99" s="122">
        <f t="shared" si="47"/>
        <v>44867.566086266037</v>
      </c>
      <c r="P99" s="104">
        <f t="shared" si="29"/>
        <v>35332.336803816208</v>
      </c>
      <c r="Q99" s="122">
        <f t="shared" si="34"/>
        <v>7173.7784358042536</v>
      </c>
      <c r="R99" s="122">
        <f t="shared" si="35"/>
        <v>42506.115239620463</v>
      </c>
      <c r="S99" s="122">
        <f t="shared" si="50"/>
        <v>31406.521603392182</v>
      </c>
      <c r="T99" s="122">
        <f t="shared" si="37"/>
        <v>6376.6919429371146</v>
      </c>
      <c r="U99" s="122">
        <f t="shared" si="51"/>
        <v>37783.213546329294</v>
      </c>
      <c r="V99" s="122">
        <f t="shared" si="39"/>
        <v>27480.706402968157</v>
      </c>
      <c r="W99" s="122">
        <f t="shared" si="40"/>
        <v>5579.6054500699747</v>
      </c>
      <c r="X99" s="122">
        <f t="shared" si="41"/>
        <v>33060.311853038133</v>
      </c>
      <c r="Y99" s="122">
        <f t="shared" si="42"/>
        <v>23554.891202544135</v>
      </c>
      <c r="Z99" s="122">
        <f t="shared" si="43"/>
        <v>4782.5189572028357</v>
      </c>
      <c r="AA99" s="52">
        <f t="shared" si="44"/>
        <v>28337.410159746971</v>
      </c>
      <c r="AB99" s="36"/>
      <c r="AC99" s="36"/>
      <c r="AD99" s="36"/>
      <c r="AE99" s="36"/>
      <c r="AF99" s="36"/>
      <c r="AG99" s="37"/>
      <c r="AH99" s="36"/>
      <c r="AI99" s="36"/>
    </row>
    <row r="100" spans="1:35" s="30" customFormat="1" ht="13.5" customHeight="1">
      <c r="A100" s="285">
        <v>31</v>
      </c>
      <c r="B100" s="56">
        <v>43252</v>
      </c>
      <c r="C100" s="68">
        <f>'BENEFÍCIOS-SEM JRS E SEM CORREÇ'!C100</f>
        <v>954</v>
      </c>
      <c r="D100" s="316">
        <f>'base(indices)'!G105</f>
        <v>1.1654605</v>
      </c>
      <c r="E100" s="58">
        <f t="shared" si="30"/>
        <v>1111.8493169999999</v>
      </c>
      <c r="F100" s="360">
        <f>'base(indices)'!I105</f>
        <v>1.7061E-2</v>
      </c>
      <c r="G100" s="60">
        <f t="shared" si="31"/>
        <v>18.969261197336998</v>
      </c>
      <c r="H100" s="61">
        <f t="shared" si="32"/>
        <v>1130.8185781973368</v>
      </c>
      <c r="I100" s="299">
        <f t="shared" si="45"/>
        <v>38493.235950437287</v>
      </c>
      <c r="J100" s="102">
        <f>IF((I100-H$105+(H$105/12*7))+K100&gt;$I$149,$I$149-K100,(I100-H$105+(H$105/12*7)))</f>
        <v>38033.878868132822</v>
      </c>
      <c r="K100" s="102">
        <f t="shared" si="33"/>
        <v>7970.8649286713926</v>
      </c>
      <c r="L100" s="103">
        <f t="shared" si="48"/>
        <v>46004.743796804214</v>
      </c>
      <c r="M100" s="102">
        <f t="shared" si="49"/>
        <v>36132.184924726178</v>
      </c>
      <c r="N100" s="102">
        <f t="shared" si="46"/>
        <v>7572.3216822378226</v>
      </c>
      <c r="O100" s="102">
        <f t="shared" si="47"/>
        <v>43704.506606964002</v>
      </c>
      <c r="P100" s="102">
        <f t="shared" si="29"/>
        <v>34230.490981319541</v>
      </c>
      <c r="Q100" s="102">
        <f t="shared" si="34"/>
        <v>7173.7784358042536</v>
      </c>
      <c r="R100" s="102">
        <f t="shared" si="35"/>
        <v>41404.269417123796</v>
      </c>
      <c r="S100" s="102">
        <f t="shared" si="50"/>
        <v>30427.103094506259</v>
      </c>
      <c r="T100" s="102">
        <f t="shared" si="37"/>
        <v>6376.6919429371146</v>
      </c>
      <c r="U100" s="102">
        <f t="shared" si="51"/>
        <v>36803.795037443371</v>
      </c>
      <c r="V100" s="102">
        <f t="shared" si="39"/>
        <v>26623.715207692974</v>
      </c>
      <c r="W100" s="102">
        <f t="shared" si="40"/>
        <v>5579.6054500699747</v>
      </c>
      <c r="X100" s="102">
        <f t="shared" si="41"/>
        <v>32203.32065776295</v>
      </c>
      <c r="Y100" s="102">
        <f t="shared" si="42"/>
        <v>22820.327320879693</v>
      </c>
      <c r="Z100" s="102">
        <f t="shared" si="43"/>
        <v>4782.5189572028357</v>
      </c>
      <c r="AA100" s="66">
        <f t="shared" si="44"/>
        <v>27602.846278082528</v>
      </c>
      <c r="AB100" s="36"/>
      <c r="AC100" s="36"/>
      <c r="AD100" s="36"/>
      <c r="AE100" s="36"/>
      <c r="AF100" s="36"/>
      <c r="AG100" s="37"/>
      <c r="AH100" s="36"/>
      <c r="AI100" s="36"/>
    </row>
    <row r="101" spans="1:35" s="30" customFormat="1" ht="13.5" customHeight="1">
      <c r="A101" s="285">
        <v>30</v>
      </c>
      <c r="B101" s="46">
        <v>43282</v>
      </c>
      <c r="C101" s="68">
        <f>'BENEFÍCIOS-SEM JRS E SEM CORREÇ'!C101</f>
        <v>954</v>
      </c>
      <c r="D101" s="316">
        <f>'base(indices)'!G106</f>
        <v>1.1526659100000001</v>
      </c>
      <c r="E101" s="58">
        <f t="shared" si="30"/>
        <v>1099.6432781400001</v>
      </c>
      <c r="F101" s="360">
        <f>'base(indices)'!I106</f>
        <v>1.7061E-2</v>
      </c>
      <c r="G101" s="60">
        <f t="shared" si="31"/>
        <v>18.761013968346543</v>
      </c>
      <c r="H101" s="61">
        <f t="shared" si="32"/>
        <v>1118.4042921083467</v>
      </c>
      <c r="I101" s="300">
        <f t="shared" si="45"/>
        <v>37362.41737223995</v>
      </c>
      <c r="J101" s="122">
        <f>IF((I101-H$105+(H$105/12*6))+K101&gt;$I$149,$I$149-K101,(I101-H$105+(H$105/12*6)))</f>
        <v>36811.188873474588</v>
      </c>
      <c r="K101" s="122">
        <f t="shared" si="33"/>
        <v>7970.8649286713926</v>
      </c>
      <c r="L101" s="122">
        <f t="shared" si="48"/>
        <v>44782.05380214598</v>
      </c>
      <c r="M101" s="122">
        <f t="shared" si="49"/>
        <v>34970.629429800858</v>
      </c>
      <c r="N101" s="122">
        <f t="shared" si="46"/>
        <v>7572.3216822378226</v>
      </c>
      <c r="O101" s="122">
        <f t="shared" si="47"/>
        <v>42542.951112038681</v>
      </c>
      <c r="P101" s="104">
        <f t="shared" si="29"/>
        <v>33130.069986127128</v>
      </c>
      <c r="Q101" s="122">
        <f t="shared" si="34"/>
        <v>7173.7784358042536</v>
      </c>
      <c r="R101" s="122">
        <f t="shared" si="35"/>
        <v>40303.848421931383</v>
      </c>
      <c r="S101" s="122">
        <f t="shared" si="50"/>
        <v>29448.951098779671</v>
      </c>
      <c r="T101" s="122">
        <f t="shared" si="37"/>
        <v>6376.6919429371146</v>
      </c>
      <c r="U101" s="122">
        <f t="shared" si="51"/>
        <v>35825.643041716787</v>
      </c>
      <c r="V101" s="122">
        <f t="shared" si="39"/>
        <v>25767.832211432211</v>
      </c>
      <c r="W101" s="122">
        <f t="shared" si="40"/>
        <v>5579.6054500699747</v>
      </c>
      <c r="X101" s="122">
        <f t="shared" si="41"/>
        <v>31347.437661502187</v>
      </c>
      <c r="Y101" s="122">
        <f t="shared" si="42"/>
        <v>22086.713324084751</v>
      </c>
      <c r="Z101" s="122">
        <f t="shared" si="43"/>
        <v>4782.5189572028357</v>
      </c>
      <c r="AA101" s="52">
        <f t="shared" si="44"/>
        <v>26869.232281287586</v>
      </c>
      <c r="AB101" s="36"/>
      <c r="AC101" s="36"/>
      <c r="AD101" s="36"/>
      <c r="AE101" s="36"/>
      <c r="AF101" s="36"/>
      <c r="AG101" s="37"/>
      <c r="AH101" s="36"/>
      <c r="AI101" s="36"/>
    </row>
    <row r="102" spans="1:35" s="30" customFormat="1" ht="13.5" customHeight="1">
      <c r="A102" s="285">
        <v>29</v>
      </c>
      <c r="B102" s="56">
        <v>43313</v>
      </c>
      <c r="C102" s="68">
        <f>'BENEFÍCIOS-SEM JRS E SEM CORREÇ'!C102</f>
        <v>954</v>
      </c>
      <c r="D102" s="316">
        <f>'base(indices)'!G107</f>
        <v>1.14533576</v>
      </c>
      <c r="E102" s="58">
        <f t="shared" si="30"/>
        <v>1092.6503150400001</v>
      </c>
      <c r="F102" s="360">
        <f>'base(indices)'!I107</f>
        <v>1.7061E-2</v>
      </c>
      <c r="G102" s="60">
        <f t="shared" si="31"/>
        <v>18.641707024897443</v>
      </c>
      <c r="H102" s="61">
        <f t="shared" si="32"/>
        <v>1111.2920220648975</v>
      </c>
      <c r="I102" s="299">
        <f t="shared" si="45"/>
        <v>36244.013080131605</v>
      </c>
      <c r="J102" s="102">
        <f>IF((I102-H$105+(H$105/12*5))+K102&gt;$I$149,$I$149-K102,(I102-H$105+(H$105/12*5)))</f>
        <v>35600.913164905352</v>
      </c>
      <c r="K102" s="102">
        <f t="shared" si="33"/>
        <v>7970.8649286713926</v>
      </c>
      <c r="L102" s="103">
        <f t="shared" si="48"/>
        <v>43571.778093576744</v>
      </c>
      <c r="M102" s="102">
        <f t="shared" si="49"/>
        <v>33820.867506660084</v>
      </c>
      <c r="N102" s="102">
        <f t="shared" si="46"/>
        <v>7572.3216822378226</v>
      </c>
      <c r="O102" s="102">
        <f t="shared" si="47"/>
        <v>41393.189188897908</v>
      </c>
      <c r="P102" s="102">
        <f t="shared" si="29"/>
        <v>32040.821848414816</v>
      </c>
      <c r="Q102" s="102">
        <f t="shared" si="34"/>
        <v>7173.7784358042536</v>
      </c>
      <c r="R102" s="102">
        <f t="shared" si="35"/>
        <v>39214.600284219072</v>
      </c>
      <c r="S102" s="102">
        <f t="shared" si="50"/>
        <v>28480.730531924284</v>
      </c>
      <c r="T102" s="102">
        <f t="shared" si="37"/>
        <v>6376.6919429371146</v>
      </c>
      <c r="U102" s="102">
        <f t="shared" si="51"/>
        <v>34857.4224748614</v>
      </c>
      <c r="V102" s="102">
        <f t="shared" si="39"/>
        <v>24920.639215433745</v>
      </c>
      <c r="W102" s="102">
        <f t="shared" si="40"/>
        <v>5579.6054500699747</v>
      </c>
      <c r="X102" s="102">
        <f t="shared" si="41"/>
        <v>30500.24466550372</v>
      </c>
      <c r="Y102" s="102">
        <f t="shared" si="42"/>
        <v>21360.547898943212</v>
      </c>
      <c r="Z102" s="102">
        <f t="shared" si="43"/>
        <v>4782.5189572028357</v>
      </c>
      <c r="AA102" s="66">
        <f t="shared" si="44"/>
        <v>26143.066856146048</v>
      </c>
      <c r="AB102" s="36"/>
      <c r="AC102" s="36"/>
      <c r="AD102" s="36"/>
      <c r="AE102" s="36"/>
      <c r="AF102" s="36"/>
      <c r="AG102" s="37"/>
      <c r="AH102" s="36"/>
      <c r="AI102" s="36"/>
    </row>
    <row r="103" spans="1:35" s="30" customFormat="1" ht="13.5" customHeight="1">
      <c r="A103" s="285">
        <v>28</v>
      </c>
      <c r="B103" s="46">
        <v>43344</v>
      </c>
      <c r="C103" s="68">
        <f>'BENEFÍCIOS-SEM JRS E SEM CORREÇ'!C103</f>
        <v>954</v>
      </c>
      <c r="D103" s="316">
        <f>'base(indices)'!G108</f>
        <v>1.1438487500000001</v>
      </c>
      <c r="E103" s="58">
        <f t="shared" si="30"/>
        <v>1091.2317075000001</v>
      </c>
      <c r="F103" s="360">
        <f>'base(indices)'!I108</f>
        <v>1.7061E-2</v>
      </c>
      <c r="G103" s="60">
        <f t="shared" si="31"/>
        <v>18.6175041616575</v>
      </c>
      <c r="H103" s="61">
        <f t="shared" si="32"/>
        <v>1109.8492116616576</v>
      </c>
      <c r="I103" s="300">
        <f t="shared" si="45"/>
        <v>35132.721058066709</v>
      </c>
      <c r="J103" s="122">
        <f>IF((I103-H$105+(H$105/12*4))+K103&gt;$I$149,$I$149-K103,(I103-H$105+(H$105/12*4)))</f>
        <v>34397.749726379567</v>
      </c>
      <c r="K103" s="122">
        <f t="shared" si="33"/>
        <v>7970.8649286713926</v>
      </c>
      <c r="L103" s="122">
        <f t="shared" si="48"/>
        <v>42368.614655050958</v>
      </c>
      <c r="M103" s="122">
        <f t="shared" si="49"/>
        <v>32677.862240060585</v>
      </c>
      <c r="N103" s="122">
        <f t="shared" si="46"/>
        <v>7572.3216822378226</v>
      </c>
      <c r="O103" s="122">
        <f t="shared" si="47"/>
        <v>40250.183922298405</v>
      </c>
      <c r="P103" s="104">
        <f t="shared" si="29"/>
        <v>30957.974753741611</v>
      </c>
      <c r="Q103" s="122">
        <f t="shared" si="34"/>
        <v>7173.7784358042536</v>
      </c>
      <c r="R103" s="122">
        <f t="shared" si="35"/>
        <v>38131.753189545867</v>
      </c>
      <c r="S103" s="122">
        <f t="shared" si="50"/>
        <v>27518.199781103656</v>
      </c>
      <c r="T103" s="122">
        <f t="shared" si="37"/>
        <v>6376.6919429371146</v>
      </c>
      <c r="U103" s="122">
        <f t="shared" si="51"/>
        <v>33894.891724040768</v>
      </c>
      <c r="V103" s="122">
        <f t="shared" si="39"/>
        <v>24078.424808465694</v>
      </c>
      <c r="W103" s="122">
        <f t="shared" si="40"/>
        <v>5579.6054500699747</v>
      </c>
      <c r="X103" s="122">
        <f t="shared" si="41"/>
        <v>29658.030258535669</v>
      </c>
      <c r="Y103" s="122">
        <f t="shared" si="42"/>
        <v>20638.649835827739</v>
      </c>
      <c r="Z103" s="122">
        <f t="shared" si="43"/>
        <v>4782.5189572028357</v>
      </c>
      <c r="AA103" s="52">
        <f t="shared" si="44"/>
        <v>25421.168793030574</v>
      </c>
      <c r="AB103" s="36"/>
      <c r="AC103" s="36"/>
      <c r="AD103" s="36"/>
      <c r="AE103" s="36"/>
      <c r="AF103" s="36"/>
      <c r="AG103" s="37"/>
      <c r="AH103" s="36"/>
      <c r="AI103" s="36"/>
    </row>
    <row r="104" spans="1:35" s="30" customFormat="1" ht="13.5" customHeight="1">
      <c r="A104" s="285">
        <v>27</v>
      </c>
      <c r="B104" s="56">
        <v>43374</v>
      </c>
      <c r="C104" s="68">
        <f>'BENEFÍCIOS-SEM JRS E SEM CORREÇ'!C104</f>
        <v>954</v>
      </c>
      <c r="D104" s="316">
        <f>'base(indices)'!G109</f>
        <v>1.1428202199999999</v>
      </c>
      <c r="E104" s="58">
        <f t="shared" si="30"/>
        <v>1090.25048988</v>
      </c>
      <c r="F104" s="360">
        <f>'base(indices)'!I109</f>
        <v>1.7061E-2</v>
      </c>
      <c r="G104" s="60">
        <f t="shared" si="31"/>
        <v>18.60076360784268</v>
      </c>
      <c r="H104" s="61">
        <f t="shared" si="32"/>
        <v>1108.8512534878428</v>
      </c>
      <c r="I104" s="299">
        <f t="shared" si="45"/>
        <v>34022.871846405054</v>
      </c>
      <c r="J104" s="102">
        <f>IF((I104-H$105+(H$105/12*3))+K104&gt;$I$149,$I$149-K104,(I104-H$105+(H$105/12*3)))</f>
        <v>33196.029098257015</v>
      </c>
      <c r="K104" s="102">
        <f t="shared" si="33"/>
        <v>7970.8649286713926</v>
      </c>
      <c r="L104" s="103">
        <f t="shared" si="48"/>
        <v>41166.894026928407</v>
      </c>
      <c r="M104" s="102">
        <f t="shared" si="49"/>
        <v>31536.227643344162</v>
      </c>
      <c r="N104" s="102">
        <f t="shared" si="46"/>
        <v>7572.3216822378226</v>
      </c>
      <c r="O104" s="102">
        <f t="shared" si="47"/>
        <v>39108.549325581982</v>
      </c>
      <c r="P104" s="102">
        <f t="shared" si="29"/>
        <v>29876.426188431313</v>
      </c>
      <c r="Q104" s="102">
        <f t="shared" si="34"/>
        <v>7173.7784358042536</v>
      </c>
      <c r="R104" s="102">
        <f t="shared" si="35"/>
        <v>37050.204624235565</v>
      </c>
      <c r="S104" s="102">
        <f t="shared" si="50"/>
        <v>26556.823278605614</v>
      </c>
      <c r="T104" s="102">
        <f t="shared" si="37"/>
        <v>6376.6919429371146</v>
      </c>
      <c r="U104" s="102">
        <f t="shared" si="51"/>
        <v>32933.51522154273</v>
      </c>
      <c r="V104" s="102">
        <f t="shared" si="39"/>
        <v>23237.220368779908</v>
      </c>
      <c r="W104" s="102">
        <f t="shared" si="40"/>
        <v>5579.6054500699747</v>
      </c>
      <c r="X104" s="102">
        <f t="shared" si="41"/>
        <v>28816.825818849884</v>
      </c>
      <c r="Y104" s="102">
        <f t="shared" si="42"/>
        <v>19917.61745895421</v>
      </c>
      <c r="Z104" s="102">
        <f t="shared" si="43"/>
        <v>4782.5189572028357</v>
      </c>
      <c r="AA104" s="66">
        <f t="shared" si="44"/>
        <v>24700.136416157045</v>
      </c>
      <c r="AB104" s="36"/>
      <c r="AC104" s="36"/>
      <c r="AD104" s="36"/>
      <c r="AE104" s="36"/>
      <c r="AF104" s="36"/>
      <c r="AG104" s="37"/>
      <c r="AH104" s="36"/>
      <c r="AI104" s="36"/>
    </row>
    <row r="105" spans="1:35" s="30" customFormat="1" ht="13.5" customHeight="1">
      <c r="A105" s="285">
        <v>26</v>
      </c>
      <c r="B105" s="46">
        <v>43405</v>
      </c>
      <c r="C105" s="68">
        <f>'BENEFÍCIOS-SEM JRS E SEM CORREÇ'!C105</f>
        <v>954</v>
      </c>
      <c r="D105" s="316">
        <f>'base(indices)'!G110</f>
        <v>1.13623008</v>
      </c>
      <c r="E105" s="58">
        <f t="shared" si="30"/>
        <v>1083.9634963200001</v>
      </c>
      <c r="F105" s="360">
        <f>'base(indices)'!I110</f>
        <v>1.7061E-2</v>
      </c>
      <c r="G105" s="60">
        <f t="shared" si="31"/>
        <v>18.493501210715522</v>
      </c>
      <c r="H105" s="61">
        <f t="shared" si="32"/>
        <v>1102.4569975307156</v>
      </c>
      <c r="I105" s="300">
        <f t="shared" si="45"/>
        <v>32914.020592917208</v>
      </c>
      <c r="J105" s="122">
        <f>IF((I105-H$105+(H$105/12*2))+K105&gt;$I$149,$I$149-K105,(I105-H$105+(H$105/12*2)))</f>
        <v>31995.306428308279</v>
      </c>
      <c r="K105" s="122">
        <f t="shared" si="33"/>
        <v>7970.8649286713926</v>
      </c>
      <c r="L105" s="122">
        <f t="shared" si="48"/>
        <v>39966.17135697967</v>
      </c>
      <c r="M105" s="122">
        <f t="shared" si="49"/>
        <v>30395.541106892862</v>
      </c>
      <c r="N105" s="122">
        <f t="shared" si="46"/>
        <v>7572.3216822378226</v>
      </c>
      <c r="O105" s="122">
        <f t="shared" si="47"/>
        <v>37967.862789130682</v>
      </c>
      <c r="P105" s="104">
        <f t="shared" si="29"/>
        <v>28795.77578547745</v>
      </c>
      <c r="Q105" s="122">
        <f t="shared" si="34"/>
        <v>7173.7784358042536</v>
      </c>
      <c r="R105" s="122">
        <f t="shared" si="35"/>
        <v>35969.554221281702</v>
      </c>
      <c r="S105" s="122">
        <f t="shared" si="50"/>
        <v>25596.245142646625</v>
      </c>
      <c r="T105" s="122">
        <f t="shared" si="37"/>
        <v>6376.6919429371146</v>
      </c>
      <c r="U105" s="122">
        <f t="shared" si="51"/>
        <v>31972.937085583741</v>
      </c>
      <c r="V105" s="122">
        <f t="shared" si="39"/>
        <v>22396.714499815793</v>
      </c>
      <c r="W105" s="122">
        <f t="shared" si="40"/>
        <v>5579.6054500699747</v>
      </c>
      <c r="X105" s="122">
        <f t="shared" si="41"/>
        <v>27976.319949885768</v>
      </c>
      <c r="Y105" s="122">
        <f t="shared" si="42"/>
        <v>19197.183856984968</v>
      </c>
      <c r="Z105" s="122">
        <f t="shared" si="43"/>
        <v>4782.5189572028357</v>
      </c>
      <c r="AA105" s="52">
        <f t="shared" si="44"/>
        <v>23979.702814187804</v>
      </c>
      <c r="AB105" s="36"/>
      <c r="AC105" s="36"/>
      <c r="AD105" s="36"/>
      <c r="AE105" s="36"/>
      <c r="AF105" s="36"/>
      <c r="AG105" s="37"/>
      <c r="AH105" s="36"/>
      <c r="AI105" s="36"/>
    </row>
    <row r="106" spans="1:35" s="30" customFormat="1" ht="13.5" customHeight="1" thickBot="1">
      <c r="A106" s="286">
        <v>25</v>
      </c>
      <c r="B106" s="76">
        <v>43435</v>
      </c>
      <c r="C106" s="77">
        <f>'BENEFÍCIOS-SEM JRS E SEM CORREÇ'!C106</f>
        <v>1908</v>
      </c>
      <c r="D106" s="317">
        <f>'base(indices)'!G111</f>
        <v>1.1340753400000001</v>
      </c>
      <c r="E106" s="279">
        <f t="shared" si="30"/>
        <v>2163.8157487200001</v>
      </c>
      <c r="F106" s="361">
        <f>'base(indices)'!I111</f>
        <v>1.7061E-2</v>
      </c>
      <c r="G106" s="233">
        <f t="shared" si="31"/>
        <v>36.916860488911922</v>
      </c>
      <c r="H106" s="287">
        <f t="shared" si="32"/>
        <v>2200.732609208912</v>
      </c>
      <c r="I106" s="301">
        <f t="shared" si="45"/>
        <v>31811.563595386491</v>
      </c>
      <c r="J106" s="95">
        <f>IF((I106-H$105+(H$105/12*1))+K106&gt;$I$149,$I$149-K106,(I106-H$105+(H$105/12*1)))</f>
        <v>30800.978014316668</v>
      </c>
      <c r="K106" s="95">
        <f t="shared" si="33"/>
        <v>7970.8649286713926</v>
      </c>
      <c r="L106" s="236">
        <f t="shared" si="48"/>
        <v>38771.842942988063</v>
      </c>
      <c r="M106" s="95">
        <f t="shared" si="49"/>
        <v>29260.929113600832</v>
      </c>
      <c r="N106" s="95">
        <f t="shared" si="46"/>
        <v>7572.3216822378226</v>
      </c>
      <c r="O106" s="95">
        <f t="shared" si="47"/>
        <v>36833.250795838656</v>
      </c>
      <c r="P106" s="95">
        <f t="shared" si="29"/>
        <v>27720.880212885</v>
      </c>
      <c r="Q106" s="95">
        <f t="shared" si="34"/>
        <v>7173.7784358042536</v>
      </c>
      <c r="R106" s="95">
        <f t="shared" si="35"/>
        <v>34894.658648689256</v>
      </c>
      <c r="S106" s="95">
        <f>J106*S$9</f>
        <v>24640.782411453336</v>
      </c>
      <c r="T106" s="95">
        <f t="shared" si="37"/>
        <v>6376.6919429371146</v>
      </c>
      <c r="U106" s="95">
        <f>S106+T106</f>
        <v>31017.474354390451</v>
      </c>
      <c r="V106" s="95">
        <f t="shared" si="39"/>
        <v>21560.684610021668</v>
      </c>
      <c r="W106" s="95">
        <f t="shared" si="40"/>
        <v>5579.6054500699747</v>
      </c>
      <c r="X106" s="95">
        <f t="shared" si="41"/>
        <v>27140.290060091644</v>
      </c>
      <c r="Y106" s="95">
        <f t="shared" si="42"/>
        <v>18480.58680859</v>
      </c>
      <c r="Z106" s="95">
        <f t="shared" si="43"/>
        <v>4782.5189572028357</v>
      </c>
      <c r="AA106" s="237">
        <f t="shared" si="44"/>
        <v>23263.105765792836</v>
      </c>
      <c r="AB106" s="36"/>
      <c r="AC106" s="36"/>
      <c r="AD106" s="36"/>
      <c r="AE106" s="36"/>
      <c r="AF106" s="36"/>
      <c r="AG106" s="37"/>
      <c r="AH106" s="36"/>
      <c r="AI106" s="36"/>
    </row>
    <row r="107" spans="1:35" ht="13.5" customHeight="1">
      <c r="A107" s="288">
        <v>24</v>
      </c>
      <c r="B107" s="160">
        <v>43466</v>
      </c>
      <c r="C107" s="164">
        <f>'BENEFÍCIOS-SEM JRS E SEM CORREÇ'!C107</f>
        <v>998</v>
      </c>
      <c r="D107" s="306">
        <f>'base(indices)'!G112</f>
        <v>1.1358927700000001</v>
      </c>
      <c r="E107" s="163">
        <f t="shared" si="30"/>
        <v>1133.62098446</v>
      </c>
      <c r="F107" s="359">
        <f>'base(indices)'!I112</f>
        <v>1.7061E-2</v>
      </c>
      <c r="G107" s="87">
        <f t="shared" si="31"/>
        <v>19.340707615872059</v>
      </c>
      <c r="H107" s="89">
        <f t="shared" si="32"/>
        <v>1152.9616920758722</v>
      </c>
      <c r="I107" s="298">
        <f t="shared" si="45"/>
        <v>29610.830986177578</v>
      </c>
      <c r="J107" s="123">
        <f>IF((I107-H$117+(H$117))+K107&gt;I149,I149-K107,(I107-H$117+(H$117)))</f>
        <v>29610.830986177578</v>
      </c>
      <c r="K107" s="123">
        <f t="shared" si="33"/>
        <v>7970.8649286713926</v>
      </c>
      <c r="L107" s="123">
        <f t="shared" si="48"/>
        <v>37581.69591484897</v>
      </c>
      <c r="M107" s="123">
        <f t="shared" si="49"/>
        <v>28130.289436868698</v>
      </c>
      <c r="N107" s="123">
        <f t="shared" si="46"/>
        <v>7572.3216822378226</v>
      </c>
      <c r="O107" s="123">
        <f t="shared" si="47"/>
        <v>35702.611119106521</v>
      </c>
      <c r="P107" s="100">
        <f t="shared" si="29"/>
        <v>26649.747887559821</v>
      </c>
      <c r="Q107" s="123">
        <f t="shared" si="34"/>
        <v>7173.7784358042536</v>
      </c>
      <c r="R107" s="123">
        <f t="shared" si="35"/>
        <v>33823.526323364073</v>
      </c>
      <c r="S107" s="123">
        <f>J107*S$9</f>
        <v>23688.664788942064</v>
      </c>
      <c r="T107" s="123">
        <f t="shared" si="37"/>
        <v>6376.6919429371146</v>
      </c>
      <c r="U107" s="123">
        <f>S107+T107</f>
        <v>30065.356731879179</v>
      </c>
      <c r="V107" s="123">
        <f t="shared" si="39"/>
        <v>20727.581690324303</v>
      </c>
      <c r="W107" s="123">
        <f t="shared" si="40"/>
        <v>5579.6054500699747</v>
      </c>
      <c r="X107" s="123">
        <f t="shared" si="41"/>
        <v>26307.187140394279</v>
      </c>
      <c r="Y107" s="123">
        <f t="shared" si="42"/>
        <v>17766.498591706546</v>
      </c>
      <c r="Z107" s="123">
        <f t="shared" si="43"/>
        <v>4782.5189572028357</v>
      </c>
      <c r="AA107" s="55">
        <f t="shared" si="44"/>
        <v>22549.017548909382</v>
      </c>
    </row>
    <row r="108" spans="1:35" ht="13.5" customHeight="1">
      <c r="A108" s="285">
        <v>23</v>
      </c>
      <c r="B108" s="56">
        <v>43497</v>
      </c>
      <c r="C108" s="57">
        <f>'BENEFÍCIOS-SEM JRS E SEM CORREÇ'!C108</f>
        <v>998</v>
      </c>
      <c r="D108" s="316">
        <f>'base(indices)'!G113</f>
        <v>1.1324952800000001</v>
      </c>
      <c r="E108" s="58">
        <f t="shared" si="30"/>
        <v>1130.2302894400002</v>
      </c>
      <c r="F108" s="360">
        <f>'base(indices)'!I113</f>
        <v>1.7061E-2</v>
      </c>
      <c r="G108" s="60">
        <f t="shared" si="31"/>
        <v>19.282858968135844</v>
      </c>
      <c r="H108" s="61">
        <f t="shared" si="32"/>
        <v>1149.513148408136</v>
      </c>
      <c r="I108" s="299">
        <f t="shared" si="45"/>
        <v>28457.869294101707</v>
      </c>
      <c r="J108" s="102">
        <f>IF((I108-H$117+(H$117/12*11))+K108&gt;I149,I149-K108,(I108-H$117+(H$117/12*11)))</f>
        <v>28364.305728688691</v>
      </c>
      <c r="K108" s="102">
        <f t="shared" si="33"/>
        <v>7970.8649286713926</v>
      </c>
      <c r="L108" s="103">
        <f t="shared" si="48"/>
        <v>36335.170657360082</v>
      </c>
      <c r="M108" s="102">
        <f t="shared" si="49"/>
        <v>26946.090442254255</v>
      </c>
      <c r="N108" s="102">
        <f t="shared" si="46"/>
        <v>7572.3216822378226</v>
      </c>
      <c r="O108" s="102">
        <f t="shared" si="47"/>
        <v>34518.412124492075</v>
      </c>
      <c r="P108" s="102">
        <f t="shared" si="29"/>
        <v>25527.875155819824</v>
      </c>
      <c r="Q108" s="102">
        <f t="shared" si="34"/>
        <v>7173.7784358042536</v>
      </c>
      <c r="R108" s="102">
        <f t="shared" si="35"/>
        <v>32701.653591624075</v>
      </c>
      <c r="S108" s="102">
        <f t="shared" ref="S108:S130" si="52">J108*S$9</f>
        <v>22691.444582950953</v>
      </c>
      <c r="T108" s="102">
        <f t="shared" si="37"/>
        <v>6376.6919429371146</v>
      </c>
      <c r="U108" s="102">
        <f t="shared" ref="U108:U130" si="53">S108+T108</f>
        <v>29068.136525888069</v>
      </c>
      <c r="V108" s="102">
        <f t="shared" si="39"/>
        <v>19855.014010082083</v>
      </c>
      <c r="W108" s="102">
        <f t="shared" si="40"/>
        <v>5579.6054500699747</v>
      </c>
      <c r="X108" s="102">
        <f t="shared" si="41"/>
        <v>25434.619460152058</v>
      </c>
      <c r="Y108" s="102">
        <f t="shared" si="42"/>
        <v>17018.583437213212</v>
      </c>
      <c r="Z108" s="102">
        <f t="shared" si="43"/>
        <v>4782.5189572028357</v>
      </c>
      <c r="AA108" s="66">
        <f t="shared" si="44"/>
        <v>21801.102394416048</v>
      </c>
    </row>
    <row r="109" spans="1:35" ht="13.5" customHeight="1">
      <c r="A109" s="285">
        <v>22</v>
      </c>
      <c r="B109" s="46">
        <v>43525</v>
      </c>
      <c r="C109" s="57">
        <f>'BENEFÍCIOS-SEM JRS E SEM CORREÇ'!C109</f>
        <v>998</v>
      </c>
      <c r="D109" s="316">
        <f>'base(indices)'!G114</f>
        <v>1.12865784</v>
      </c>
      <c r="E109" s="69">
        <f t="shared" si="30"/>
        <v>1126.4005243199999</v>
      </c>
      <c r="F109" s="360">
        <f>'base(indices)'!I114</f>
        <v>1.7061E-2</v>
      </c>
      <c r="G109" s="70">
        <f t="shared" si="31"/>
        <v>19.217519345423518</v>
      </c>
      <c r="H109" s="71">
        <f t="shared" si="32"/>
        <v>1145.6180436654236</v>
      </c>
      <c r="I109" s="300">
        <f t="shared" si="45"/>
        <v>27308.356145693571</v>
      </c>
      <c r="J109" s="122">
        <f>IF((I109-H$117+(H$117/12*10))+K109&gt;I149,I149-K109,(I109-H$117+(H$117/12*10)))</f>
        <v>27121.229014867538</v>
      </c>
      <c r="K109" s="122">
        <f t="shared" si="33"/>
        <v>7970.8649286713926</v>
      </c>
      <c r="L109" s="122">
        <f t="shared" si="48"/>
        <v>35092.09394353893</v>
      </c>
      <c r="M109" s="122">
        <f t="shared" si="49"/>
        <v>25765.16756412416</v>
      </c>
      <c r="N109" s="122">
        <f t="shared" si="46"/>
        <v>7572.3216822378226</v>
      </c>
      <c r="O109" s="122">
        <f t="shared" si="47"/>
        <v>33337.489246361984</v>
      </c>
      <c r="P109" s="104">
        <f t="shared" si="29"/>
        <v>24409.106113380785</v>
      </c>
      <c r="Q109" s="122">
        <f t="shared" si="34"/>
        <v>7173.7784358042536</v>
      </c>
      <c r="R109" s="122">
        <f t="shared" si="35"/>
        <v>31582.884549185037</v>
      </c>
      <c r="S109" s="122">
        <f t="shared" si="52"/>
        <v>21696.983211894032</v>
      </c>
      <c r="T109" s="122">
        <f t="shared" si="37"/>
        <v>6376.6919429371146</v>
      </c>
      <c r="U109" s="122">
        <f t="shared" si="53"/>
        <v>28073.675154831148</v>
      </c>
      <c r="V109" s="122">
        <f t="shared" si="39"/>
        <v>18984.860310407275</v>
      </c>
      <c r="W109" s="122">
        <f t="shared" si="40"/>
        <v>5579.6054500699747</v>
      </c>
      <c r="X109" s="122">
        <f t="shared" si="41"/>
        <v>24564.465760477251</v>
      </c>
      <c r="Y109" s="122">
        <f t="shared" si="42"/>
        <v>16272.737408920522</v>
      </c>
      <c r="Z109" s="122">
        <f t="shared" si="43"/>
        <v>4782.5189572028357</v>
      </c>
      <c r="AA109" s="52">
        <f t="shared" si="44"/>
        <v>21055.256366123358</v>
      </c>
    </row>
    <row r="110" spans="1:35" ht="13.5" customHeight="1">
      <c r="A110" s="285">
        <v>21</v>
      </c>
      <c r="B110" s="56">
        <v>43556</v>
      </c>
      <c r="C110" s="57">
        <f>'BENEFÍCIOS-SEM JRS E SEM CORREÇ'!C110</f>
        <v>998</v>
      </c>
      <c r="D110" s="316">
        <f>'base(indices)'!G115</f>
        <v>1.1225958300000001</v>
      </c>
      <c r="E110" s="58">
        <f t="shared" si="30"/>
        <v>1120.3506383400002</v>
      </c>
      <c r="F110" s="360">
        <f>'base(indices)'!I115</f>
        <v>1.7061E-2</v>
      </c>
      <c r="G110" s="60">
        <f t="shared" si="31"/>
        <v>19.114302240718743</v>
      </c>
      <c r="H110" s="61">
        <f t="shared" si="32"/>
        <v>1139.4649405807188</v>
      </c>
      <c r="I110" s="299">
        <f t="shared" si="45"/>
        <v>26162.738102028146</v>
      </c>
      <c r="J110" s="102">
        <f>IF((I110-H$117+(H$117/12*9))+K110&gt;I149,I149-K110,(I110-H$117+(H$117/12*9)))</f>
        <v>25882.047405789097</v>
      </c>
      <c r="K110" s="102">
        <f t="shared" si="33"/>
        <v>7970.8649286713926</v>
      </c>
      <c r="L110" s="103">
        <f t="shared" si="48"/>
        <v>33852.912334460489</v>
      </c>
      <c r="M110" s="102">
        <f t="shared" si="49"/>
        <v>24587.945035499641</v>
      </c>
      <c r="N110" s="102">
        <f t="shared" si="46"/>
        <v>7572.3216822378226</v>
      </c>
      <c r="O110" s="102">
        <f t="shared" si="47"/>
        <v>32160.266717737464</v>
      </c>
      <c r="P110" s="102">
        <f t="shared" si="29"/>
        <v>23293.842665210188</v>
      </c>
      <c r="Q110" s="102">
        <f t="shared" si="34"/>
        <v>7173.7784358042536</v>
      </c>
      <c r="R110" s="102">
        <f t="shared" si="35"/>
        <v>30467.62110101444</v>
      </c>
      <c r="S110" s="102">
        <f t="shared" si="52"/>
        <v>20705.637924631279</v>
      </c>
      <c r="T110" s="102">
        <f t="shared" si="37"/>
        <v>6376.6919429371146</v>
      </c>
      <c r="U110" s="102">
        <f t="shared" si="53"/>
        <v>27082.329867568395</v>
      </c>
      <c r="V110" s="102">
        <f t="shared" si="39"/>
        <v>18117.433184052366</v>
      </c>
      <c r="W110" s="102">
        <f t="shared" si="40"/>
        <v>5579.6054500699747</v>
      </c>
      <c r="X110" s="102">
        <f t="shared" si="41"/>
        <v>23697.038634122342</v>
      </c>
      <c r="Y110" s="102">
        <f t="shared" si="42"/>
        <v>15529.228443473457</v>
      </c>
      <c r="Z110" s="102">
        <f t="shared" si="43"/>
        <v>4782.5189572028357</v>
      </c>
      <c r="AA110" s="66">
        <f t="shared" si="44"/>
        <v>20311.747400676293</v>
      </c>
    </row>
    <row r="111" spans="1:35" ht="13.5" customHeight="1">
      <c r="A111" s="285">
        <v>20</v>
      </c>
      <c r="B111" s="46">
        <v>43586</v>
      </c>
      <c r="C111" s="57">
        <f>'BENEFÍCIOS-SEM JRS E SEM CORREÇ'!C111</f>
        <v>998</v>
      </c>
      <c r="D111" s="316">
        <f>'base(indices)'!G116</f>
        <v>1.11457092</v>
      </c>
      <c r="E111" s="69">
        <f t="shared" si="30"/>
        <v>1112.3417781600001</v>
      </c>
      <c r="F111" s="360">
        <f>'base(indices)'!I116</f>
        <v>1.7061E-2</v>
      </c>
      <c r="G111" s="70">
        <f t="shared" si="31"/>
        <v>18.97766307718776</v>
      </c>
      <c r="H111" s="71">
        <f t="shared" si="32"/>
        <v>1131.3194412371879</v>
      </c>
      <c r="I111" s="300">
        <f t="shared" si="45"/>
        <v>25023.273161447429</v>
      </c>
      <c r="J111" s="122">
        <f>IF((I111-H$117+(H$117/12*8))+K111&gt;I149,I149-K111,(I111-H$117+(H$117/12*8)))</f>
        <v>24649.018899795366</v>
      </c>
      <c r="K111" s="122">
        <f t="shared" si="33"/>
        <v>7970.8649286713926</v>
      </c>
      <c r="L111" s="122">
        <f t="shared" si="48"/>
        <v>32619.883828466758</v>
      </c>
      <c r="M111" s="122">
        <f t="shared" si="49"/>
        <v>23416.567954805596</v>
      </c>
      <c r="N111" s="122">
        <f t="shared" si="46"/>
        <v>7572.3216822378226</v>
      </c>
      <c r="O111" s="122">
        <f t="shared" si="47"/>
        <v>30988.889637043419</v>
      </c>
      <c r="P111" s="104">
        <f t="shared" si="29"/>
        <v>22184.117009815829</v>
      </c>
      <c r="Q111" s="122">
        <f t="shared" si="34"/>
        <v>7173.7784358042536</v>
      </c>
      <c r="R111" s="122">
        <f t="shared" si="35"/>
        <v>29357.895445620081</v>
      </c>
      <c r="S111" s="122">
        <f t="shared" si="52"/>
        <v>19719.215119836295</v>
      </c>
      <c r="T111" s="122">
        <f t="shared" si="37"/>
        <v>6376.6919429371146</v>
      </c>
      <c r="U111" s="122">
        <f t="shared" si="53"/>
        <v>26095.907062773411</v>
      </c>
      <c r="V111" s="122">
        <f t="shared" si="39"/>
        <v>17254.313229856754</v>
      </c>
      <c r="W111" s="122">
        <f t="shared" si="40"/>
        <v>5579.6054500699747</v>
      </c>
      <c r="X111" s="122">
        <f t="shared" si="41"/>
        <v>22833.91867992673</v>
      </c>
      <c r="Y111" s="122">
        <f t="shared" si="42"/>
        <v>14789.411339877219</v>
      </c>
      <c r="Z111" s="122">
        <f t="shared" si="43"/>
        <v>4782.5189572028357</v>
      </c>
      <c r="AA111" s="52">
        <f t="shared" si="44"/>
        <v>19571.930297080056</v>
      </c>
    </row>
    <row r="112" spans="1:35" ht="13.5" customHeight="1">
      <c r="A112" s="285">
        <v>19</v>
      </c>
      <c r="B112" s="56">
        <v>43617</v>
      </c>
      <c r="C112" s="57">
        <f>'BENEFÍCIOS-SEM JRS E SEM CORREÇ'!C112</f>
        <v>998</v>
      </c>
      <c r="D112" s="316">
        <f>'base(indices)'!G117</f>
        <v>1.11068352</v>
      </c>
      <c r="E112" s="58">
        <f t="shared" si="30"/>
        <v>1108.4621529600001</v>
      </c>
      <c r="F112" s="360">
        <f>'base(indices)'!I117</f>
        <v>1.7061E-2</v>
      </c>
      <c r="G112" s="60">
        <f t="shared" si="31"/>
        <v>18.911472791650564</v>
      </c>
      <c r="H112" s="61">
        <f t="shared" si="32"/>
        <v>1127.3736257516507</v>
      </c>
      <c r="I112" s="299">
        <f t="shared" si="45"/>
        <v>23891.95372021024</v>
      </c>
      <c r="J112" s="102">
        <f>IF((I112-H$117+(H$117/12*7))+K112&gt;I149,I149-K112,(I112-H$117+(H$117/12*7)))</f>
        <v>23424.135893145161</v>
      </c>
      <c r="K112" s="102">
        <f t="shared" si="33"/>
        <v>7970.8649286713926</v>
      </c>
      <c r="L112" s="103">
        <f t="shared" si="48"/>
        <v>31395.000821816553</v>
      </c>
      <c r="M112" s="102">
        <f t="shared" si="49"/>
        <v>22252.929098487901</v>
      </c>
      <c r="N112" s="102">
        <f t="shared" si="46"/>
        <v>7572.3216822378226</v>
      </c>
      <c r="O112" s="102">
        <f t="shared" si="47"/>
        <v>29825.250780725724</v>
      </c>
      <c r="P112" s="102">
        <f t="shared" si="29"/>
        <v>21081.722303830647</v>
      </c>
      <c r="Q112" s="102">
        <f t="shared" si="34"/>
        <v>7173.7784358042536</v>
      </c>
      <c r="R112" s="102">
        <f t="shared" si="35"/>
        <v>28255.500739634903</v>
      </c>
      <c r="S112" s="102">
        <f t="shared" si="52"/>
        <v>18739.30871451613</v>
      </c>
      <c r="T112" s="102">
        <f t="shared" si="37"/>
        <v>6376.6919429371146</v>
      </c>
      <c r="U112" s="102">
        <f t="shared" si="53"/>
        <v>25116.000657453245</v>
      </c>
      <c r="V112" s="102">
        <f t="shared" si="39"/>
        <v>16396.895125201612</v>
      </c>
      <c r="W112" s="102">
        <f t="shared" si="40"/>
        <v>5579.6054500699747</v>
      </c>
      <c r="X112" s="102">
        <f t="shared" si="41"/>
        <v>21976.500575271588</v>
      </c>
      <c r="Y112" s="102">
        <f t="shared" si="42"/>
        <v>14054.481535887096</v>
      </c>
      <c r="Z112" s="102">
        <f t="shared" si="43"/>
        <v>4782.5189572028357</v>
      </c>
      <c r="AA112" s="66">
        <f t="shared" si="44"/>
        <v>18837.00049308993</v>
      </c>
    </row>
    <row r="113" spans="1:27" ht="13.5" customHeight="1">
      <c r="A113" s="285">
        <v>18</v>
      </c>
      <c r="B113" s="46">
        <v>43647</v>
      </c>
      <c r="C113" s="57">
        <f>'BENEFÍCIOS-SEM JRS E SEM CORREÇ'!C113</f>
        <v>998</v>
      </c>
      <c r="D113" s="316">
        <f>'base(indices)'!G118</f>
        <v>1.11001751</v>
      </c>
      <c r="E113" s="69">
        <f t="shared" si="30"/>
        <v>1107.7974749800001</v>
      </c>
      <c r="F113" s="360">
        <f>'base(indices)'!I118</f>
        <v>1.7061E-2</v>
      </c>
      <c r="G113" s="70">
        <f t="shared" si="31"/>
        <v>18.900132720633781</v>
      </c>
      <c r="H113" s="71">
        <f t="shared" si="32"/>
        <v>1126.6976077006339</v>
      </c>
      <c r="I113" s="300">
        <f t="shared" si="45"/>
        <v>22764.58009445859</v>
      </c>
      <c r="J113" s="122">
        <f>IF((I113-H$117+(H$117/12*6))+K113&gt;I149,I149-K113,(I113-H$117+(H$117/12*6)))</f>
        <v>22203.198701980495</v>
      </c>
      <c r="K113" s="122">
        <f t="shared" si="33"/>
        <v>7970.8649286713926</v>
      </c>
      <c r="L113" s="122">
        <f t="shared" si="48"/>
        <v>30174.063630651886</v>
      </c>
      <c r="M113" s="122">
        <f t="shared" si="49"/>
        <v>21093.038766881469</v>
      </c>
      <c r="N113" s="122">
        <f t="shared" si="46"/>
        <v>7572.3216822378226</v>
      </c>
      <c r="O113" s="122">
        <f t="shared" si="47"/>
        <v>28665.360449119293</v>
      </c>
      <c r="P113" s="104">
        <f t="shared" si="29"/>
        <v>19982.878831782447</v>
      </c>
      <c r="Q113" s="122">
        <f t="shared" si="34"/>
        <v>7173.7784358042536</v>
      </c>
      <c r="R113" s="122">
        <f t="shared" si="35"/>
        <v>27156.657267586699</v>
      </c>
      <c r="S113" s="122">
        <f t="shared" si="52"/>
        <v>17762.558961584396</v>
      </c>
      <c r="T113" s="122">
        <f t="shared" si="37"/>
        <v>6376.6919429371146</v>
      </c>
      <c r="U113" s="122">
        <f t="shared" si="53"/>
        <v>24139.250904521512</v>
      </c>
      <c r="V113" s="122">
        <f t="shared" si="39"/>
        <v>15542.239091386346</v>
      </c>
      <c r="W113" s="122">
        <f t="shared" si="40"/>
        <v>5579.6054500699747</v>
      </c>
      <c r="X113" s="122">
        <f t="shared" si="41"/>
        <v>21121.844541456321</v>
      </c>
      <c r="Y113" s="122">
        <f t="shared" si="42"/>
        <v>13321.919221188296</v>
      </c>
      <c r="Z113" s="122">
        <f t="shared" si="43"/>
        <v>4782.5189572028357</v>
      </c>
      <c r="AA113" s="52">
        <f t="shared" si="44"/>
        <v>18104.43817839113</v>
      </c>
    </row>
    <row r="114" spans="1:27" ht="13.5" customHeight="1">
      <c r="A114" s="285">
        <v>17</v>
      </c>
      <c r="B114" s="56">
        <v>43678</v>
      </c>
      <c r="C114" s="57">
        <f>'BENEFÍCIOS-SEM JRS E SEM CORREÇ'!C114</f>
        <v>998</v>
      </c>
      <c r="D114" s="316">
        <f>'base(indices)'!G119</f>
        <v>1.10901939</v>
      </c>
      <c r="E114" s="58">
        <f t="shared" si="30"/>
        <v>1106.80135122</v>
      </c>
      <c r="F114" s="360">
        <f>'base(indices)'!I119</f>
        <v>1.7061E-2</v>
      </c>
      <c r="G114" s="60">
        <f t="shared" si="31"/>
        <v>18.883137853164421</v>
      </c>
      <c r="H114" s="61">
        <f t="shared" si="32"/>
        <v>1125.6844890731645</v>
      </c>
      <c r="I114" s="299">
        <f t="shared" si="45"/>
        <v>21637.882486757957</v>
      </c>
      <c r="J114" s="102">
        <f>IF((I114-H$117+(H$117/12*5))+K114&gt;I149,I149-K114,(I114-H$117+(H$117/12*5)))</f>
        <v>20982.937528866849</v>
      </c>
      <c r="K114" s="102">
        <f t="shared" si="33"/>
        <v>7970.8649286713926</v>
      </c>
      <c r="L114" s="103">
        <f t="shared" si="48"/>
        <v>28953.802457538241</v>
      </c>
      <c r="M114" s="102">
        <f t="shared" si="49"/>
        <v>19933.790652423504</v>
      </c>
      <c r="N114" s="102">
        <f t="shared" si="46"/>
        <v>7572.3216822378226</v>
      </c>
      <c r="O114" s="102">
        <f t="shared" si="47"/>
        <v>27506.112334661328</v>
      </c>
      <c r="P114" s="102">
        <f t="shared" si="29"/>
        <v>18884.643775980163</v>
      </c>
      <c r="Q114" s="102">
        <f t="shared" si="34"/>
        <v>7173.7784358042536</v>
      </c>
      <c r="R114" s="102">
        <f t="shared" si="35"/>
        <v>26058.422211784418</v>
      </c>
      <c r="S114" s="102">
        <f t="shared" si="52"/>
        <v>16786.350023093481</v>
      </c>
      <c r="T114" s="102">
        <f t="shared" si="37"/>
        <v>6376.6919429371146</v>
      </c>
      <c r="U114" s="102">
        <f t="shared" si="53"/>
        <v>23163.041966030596</v>
      </c>
      <c r="V114" s="102">
        <f t="shared" si="39"/>
        <v>14688.056270206793</v>
      </c>
      <c r="W114" s="102">
        <f t="shared" si="40"/>
        <v>5579.6054500699747</v>
      </c>
      <c r="X114" s="102">
        <f t="shared" si="41"/>
        <v>20267.661720276767</v>
      </c>
      <c r="Y114" s="102">
        <f t="shared" si="42"/>
        <v>12589.762517320109</v>
      </c>
      <c r="Z114" s="102">
        <f t="shared" si="43"/>
        <v>4782.5189572028357</v>
      </c>
      <c r="AA114" s="66">
        <f t="shared" si="44"/>
        <v>17372.281474522944</v>
      </c>
    </row>
    <row r="115" spans="1:27" ht="13.5" customHeight="1">
      <c r="A115" s="285">
        <v>16</v>
      </c>
      <c r="B115" s="46">
        <v>43709</v>
      </c>
      <c r="C115" s="57">
        <f>'BENEFÍCIOS-SEM JRS E SEM CORREÇ'!C115</f>
        <v>998</v>
      </c>
      <c r="D115" s="316">
        <f>'base(indices)'!G120</f>
        <v>1.10813289</v>
      </c>
      <c r="E115" s="69">
        <f t="shared" si="30"/>
        <v>1105.9166242200001</v>
      </c>
      <c r="F115" s="360">
        <f>'base(indices)'!I120</f>
        <v>1.7061E-2</v>
      </c>
      <c r="G115" s="70">
        <f t="shared" si="31"/>
        <v>18.868043525817424</v>
      </c>
      <c r="H115" s="71">
        <f t="shared" si="32"/>
        <v>1124.7846677458176</v>
      </c>
      <c r="I115" s="300">
        <f t="shared" si="45"/>
        <v>20512.197997684794</v>
      </c>
      <c r="J115" s="122">
        <f>IF((I115-H$117+(H$117/12*4))+K115&gt;I149,I149-K115,(I115-H$117+(H$117/12*4)))</f>
        <v>19763.68947438067</v>
      </c>
      <c r="K115" s="122">
        <f t="shared" si="33"/>
        <v>7970.8649286713926</v>
      </c>
      <c r="L115" s="122">
        <f t="shared" si="48"/>
        <v>27734.554403052061</v>
      </c>
      <c r="M115" s="122">
        <f t="shared" si="49"/>
        <v>18775.505000661637</v>
      </c>
      <c r="N115" s="122">
        <f t="shared" si="46"/>
        <v>7572.3216822378226</v>
      </c>
      <c r="O115" s="122">
        <f t="shared" si="47"/>
        <v>26347.82668289946</v>
      </c>
      <c r="P115" s="104">
        <f t="shared" si="29"/>
        <v>17787.320526942603</v>
      </c>
      <c r="Q115" s="122">
        <f t="shared" si="34"/>
        <v>7173.7784358042536</v>
      </c>
      <c r="R115" s="122">
        <f t="shared" si="35"/>
        <v>24961.098962746859</v>
      </c>
      <c r="S115" s="122">
        <f t="shared" si="52"/>
        <v>15810.951579504537</v>
      </c>
      <c r="T115" s="122">
        <f t="shared" si="37"/>
        <v>6376.6919429371146</v>
      </c>
      <c r="U115" s="122">
        <f t="shared" si="53"/>
        <v>22187.643522441653</v>
      </c>
      <c r="V115" s="122">
        <f t="shared" si="39"/>
        <v>13834.582632066467</v>
      </c>
      <c r="W115" s="122">
        <f t="shared" si="40"/>
        <v>5579.6054500699747</v>
      </c>
      <c r="X115" s="122">
        <f t="shared" si="41"/>
        <v>19414.188082136443</v>
      </c>
      <c r="Y115" s="122">
        <f t="shared" si="42"/>
        <v>11858.213684628401</v>
      </c>
      <c r="Z115" s="122">
        <f t="shared" si="43"/>
        <v>4782.5189572028357</v>
      </c>
      <c r="AA115" s="52">
        <f t="shared" si="44"/>
        <v>16640.732641831237</v>
      </c>
    </row>
    <row r="116" spans="1:27" ht="13.5" customHeight="1">
      <c r="A116" s="285">
        <v>15</v>
      </c>
      <c r="B116" s="56">
        <v>43739</v>
      </c>
      <c r="C116" s="57">
        <f>'BENEFÍCIOS-SEM JRS E SEM CORREÇ'!C116</f>
        <v>998</v>
      </c>
      <c r="D116" s="316">
        <f>'base(indices)'!G121</f>
        <v>1.1071364699999999</v>
      </c>
      <c r="E116" s="58">
        <f t="shared" si="30"/>
        <v>1104.9221970599999</v>
      </c>
      <c r="F116" s="360">
        <f>'base(indices)'!I121</f>
        <v>1.7061E-2</v>
      </c>
      <c r="G116" s="60">
        <f t="shared" si="31"/>
        <v>18.851077604040658</v>
      </c>
      <c r="H116" s="61">
        <f t="shared" si="32"/>
        <v>1123.7732746640406</v>
      </c>
      <c r="I116" s="299">
        <f t="shared" si="45"/>
        <v>19387.413329938976</v>
      </c>
      <c r="J116" s="102">
        <f>IF((I116-H$117+(H$117/12*3))+K116&gt;I149,I149-K116,(I116-H$117+(H$117/12*3)))</f>
        <v>18545.341241221835</v>
      </c>
      <c r="K116" s="102">
        <f t="shared" si="33"/>
        <v>7970.8649286713926</v>
      </c>
      <c r="L116" s="103">
        <f t="shared" si="48"/>
        <v>26516.206169893227</v>
      </c>
      <c r="M116" s="102">
        <f t="shared" si="49"/>
        <v>17618.074179160743</v>
      </c>
      <c r="N116" s="102">
        <f t="shared" si="46"/>
        <v>7572.3216822378226</v>
      </c>
      <c r="O116" s="102">
        <f t="shared" si="47"/>
        <v>25190.395861398567</v>
      </c>
      <c r="P116" s="102">
        <f t="shared" si="29"/>
        <v>16690.807117099652</v>
      </c>
      <c r="Q116" s="102">
        <f t="shared" si="34"/>
        <v>7173.7784358042536</v>
      </c>
      <c r="R116" s="102">
        <f t="shared" si="35"/>
        <v>23864.585552903904</v>
      </c>
      <c r="S116" s="102">
        <f t="shared" si="52"/>
        <v>14836.272992977469</v>
      </c>
      <c r="T116" s="102">
        <f t="shared" si="37"/>
        <v>6376.6919429371146</v>
      </c>
      <c r="U116" s="102">
        <f t="shared" si="53"/>
        <v>21212.964935914584</v>
      </c>
      <c r="V116" s="102">
        <f t="shared" si="39"/>
        <v>12981.738868855284</v>
      </c>
      <c r="W116" s="102">
        <f t="shared" si="40"/>
        <v>5579.6054500699747</v>
      </c>
      <c r="X116" s="102">
        <f t="shared" si="41"/>
        <v>18561.344318925258</v>
      </c>
      <c r="Y116" s="102">
        <f t="shared" si="42"/>
        <v>11127.204744733101</v>
      </c>
      <c r="Z116" s="102">
        <f t="shared" si="43"/>
        <v>4782.5189572028357</v>
      </c>
      <c r="AA116" s="66">
        <f t="shared" si="44"/>
        <v>15909.723701935936</v>
      </c>
    </row>
    <row r="117" spans="1:27" ht="13.5" customHeight="1">
      <c r="A117" s="285">
        <v>14</v>
      </c>
      <c r="B117" s="46">
        <v>43770</v>
      </c>
      <c r="C117" s="57">
        <f>'BENEFÍCIOS-SEM JRS E SEM CORREÇ'!C117</f>
        <v>998</v>
      </c>
      <c r="D117" s="316">
        <f>'base(indices)'!G122</f>
        <v>1.10614094</v>
      </c>
      <c r="E117" s="69">
        <f t="shared" si="30"/>
        <v>1103.9286581199999</v>
      </c>
      <c r="F117" s="360">
        <f>'base(indices)'!I122</f>
        <v>1.7061E-2</v>
      </c>
      <c r="G117" s="70">
        <f t="shared" si="31"/>
        <v>18.83412683618532</v>
      </c>
      <c r="H117" s="71">
        <f t="shared" si="32"/>
        <v>1122.7627849561852</v>
      </c>
      <c r="I117" s="300">
        <f t="shared" si="45"/>
        <v>18263.640055274936</v>
      </c>
      <c r="J117" s="122">
        <f>IF((I117-H$117+(H$117/12*2))+K117&gt;I149,I149-K117,(I117-H$117+(H$117/12*2)))</f>
        <v>17328.004401144779</v>
      </c>
      <c r="K117" s="122">
        <f t="shared" si="33"/>
        <v>7970.8649286713926</v>
      </c>
      <c r="L117" s="122">
        <f t="shared" si="48"/>
        <v>25298.869329816171</v>
      </c>
      <c r="M117" s="122">
        <f t="shared" si="49"/>
        <v>16461.604181087539</v>
      </c>
      <c r="N117" s="122">
        <f t="shared" si="46"/>
        <v>7572.3216822378226</v>
      </c>
      <c r="O117" s="122">
        <f t="shared" si="47"/>
        <v>24033.925863325363</v>
      </c>
      <c r="P117" s="104">
        <f t="shared" si="29"/>
        <v>15595.203961030302</v>
      </c>
      <c r="Q117" s="122">
        <f t="shared" si="34"/>
        <v>7173.7784358042536</v>
      </c>
      <c r="R117" s="122">
        <f t="shared" si="35"/>
        <v>22768.982396834555</v>
      </c>
      <c r="S117" s="122">
        <f t="shared" si="52"/>
        <v>13862.403520915825</v>
      </c>
      <c r="T117" s="122">
        <f t="shared" si="37"/>
        <v>6376.6919429371146</v>
      </c>
      <c r="U117" s="122">
        <f t="shared" si="53"/>
        <v>20239.09546385294</v>
      </c>
      <c r="V117" s="122">
        <f t="shared" si="39"/>
        <v>12129.603080801344</v>
      </c>
      <c r="W117" s="122">
        <f t="shared" si="40"/>
        <v>5579.6054500699747</v>
      </c>
      <c r="X117" s="122">
        <f t="shared" si="41"/>
        <v>17709.208530871318</v>
      </c>
      <c r="Y117" s="122">
        <f t="shared" si="42"/>
        <v>10396.802640686867</v>
      </c>
      <c r="Z117" s="122">
        <f t="shared" si="43"/>
        <v>4782.5189572028357</v>
      </c>
      <c r="AA117" s="52">
        <f t="shared" si="44"/>
        <v>15179.321597889702</v>
      </c>
    </row>
    <row r="118" spans="1:27" ht="13.5" customHeight="1" thickBot="1">
      <c r="A118" s="286">
        <v>13</v>
      </c>
      <c r="B118" s="284">
        <v>43800</v>
      </c>
      <c r="C118" s="231">
        <f>'BENEFÍCIOS-SEM JRS E SEM CORREÇ'!C118</f>
        <v>1996</v>
      </c>
      <c r="D118" s="317">
        <f>'base(indices)'!G123</f>
        <v>1.1045945100000001</v>
      </c>
      <c r="E118" s="233">
        <f t="shared" si="30"/>
        <v>2204.7706419600004</v>
      </c>
      <c r="F118" s="361">
        <f>'base(indices)'!I123</f>
        <v>1.7061E-2</v>
      </c>
      <c r="G118" s="233">
        <f t="shared" si="31"/>
        <v>37.615591922479567</v>
      </c>
      <c r="H118" s="231">
        <f t="shared" si="32"/>
        <v>2242.3862338824802</v>
      </c>
      <c r="I118" s="301">
        <f t="shared" si="45"/>
        <v>17140.87727031875</v>
      </c>
      <c r="J118" s="95">
        <f>IF((I118-H$117+(H$117/12*1))+K118&gt;I149,I149-K118,(I118-H$117+(H$117/12*1)))</f>
        <v>16111.678050775579</v>
      </c>
      <c r="K118" s="95">
        <f t="shared" si="33"/>
        <v>7970.8649286713926</v>
      </c>
      <c r="L118" s="236">
        <f t="shared" si="48"/>
        <v>24082.542979446971</v>
      </c>
      <c r="M118" s="95">
        <f t="shared" si="49"/>
        <v>15306.0941482368</v>
      </c>
      <c r="N118" s="95">
        <f t="shared" si="46"/>
        <v>7572.3216822378226</v>
      </c>
      <c r="O118" s="95">
        <f t="shared" si="47"/>
        <v>22878.415830474623</v>
      </c>
      <c r="P118" s="95">
        <f t="shared" si="29"/>
        <v>14500.510245698022</v>
      </c>
      <c r="Q118" s="95">
        <f t="shared" si="34"/>
        <v>7173.7784358042536</v>
      </c>
      <c r="R118" s="95">
        <f t="shared" si="35"/>
        <v>21674.288681502276</v>
      </c>
      <c r="S118" s="95">
        <f t="shared" si="52"/>
        <v>12889.342440620465</v>
      </c>
      <c r="T118" s="95">
        <f t="shared" si="37"/>
        <v>6376.6919429371146</v>
      </c>
      <c r="U118" s="95">
        <f t="shared" si="53"/>
        <v>19266.03438355758</v>
      </c>
      <c r="V118" s="95">
        <f t="shared" si="39"/>
        <v>11278.174635542904</v>
      </c>
      <c r="W118" s="95">
        <f t="shared" si="40"/>
        <v>5579.6054500699747</v>
      </c>
      <c r="X118" s="95">
        <f t="shared" si="41"/>
        <v>16857.780085612878</v>
      </c>
      <c r="Y118" s="95">
        <f t="shared" si="42"/>
        <v>9667.0068304653469</v>
      </c>
      <c r="Z118" s="95">
        <f t="shared" si="43"/>
        <v>4782.5189572028357</v>
      </c>
      <c r="AA118" s="237">
        <f t="shared" si="44"/>
        <v>14449.525787668183</v>
      </c>
    </row>
    <row r="119" spans="1:27" ht="13.5" customHeight="1">
      <c r="A119" s="210">
        <v>12</v>
      </c>
      <c r="B119" s="211">
        <v>43831</v>
      </c>
      <c r="C119" s="202">
        <f>'BENEFÍCIOS-SEM JRS E SEM CORREÇ'!C119</f>
        <v>1039</v>
      </c>
      <c r="D119" s="316">
        <f>'base(indices)'!G124</f>
        <v>1.0931167799999999</v>
      </c>
      <c r="E119" s="203">
        <f t="shared" si="30"/>
        <v>1135.74833442</v>
      </c>
      <c r="F119" s="360">
        <f>'base(indices)'!I124</f>
        <v>1.7061E-2</v>
      </c>
      <c r="G119" s="203">
        <f t="shared" si="31"/>
        <v>19.377002333539618</v>
      </c>
      <c r="H119" s="204">
        <f t="shared" si="32"/>
        <v>1155.1253367535396</v>
      </c>
      <c r="I119" s="302">
        <f t="shared" si="45"/>
        <v>14898.491036436269</v>
      </c>
      <c r="J119" s="205">
        <f>IF((I119-H$129+(H$129/12*12))+K119&gt;I$149,I$149-K119,(I119-H$129+(H$129/12*12)))</f>
        <v>14898.491036436269</v>
      </c>
      <c r="K119" s="205">
        <f t="shared" si="33"/>
        <v>7970.8649286713926</v>
      </c>
      <c r="L119" s="205">
        <f t="shared" si="48"/>
        <v>22869.355965107661</v>
      </c>
      <c r="M119" s="205">
        <f t="shared" si="49"/>
        <v>14153.566484614455</v>
      </c>
      <c r="N119" s="205">
        <f t="shared" si="46"/>
        <v>7572.3216822378226</v>
      </c>
      <c r="O119" s="205">
        <f t="shared" si="47"/>
        <v>21725.888166852277</v>
      </c>
      <c r="P119" s="197">
        <f t="shared" si="29"/>
        <v>13408.641932792643</v>
      </c>
      <c r="Q119" s="205">
        <f t="shared" si="34"/>
        <v>7173.7784358042536</v>
      </c>
      <c r="R119" s="205">
        <f t="shared" si="35"/>
        <v>20582.420368596897</v>
      </c>
      <c r="S119" s="205">
        <f t="shared" si="52"/>
        <v>11918.792829149017</v>
      </c>
      <c r="T119" s="205">
        <f t="shared" si="37"/>
        <v>6376.6919429371146</v>
      </c>
      <c r="U119" s="205">
        <f t="shared" si="53"/>
        <v>18295.484772086133</v>
      </c>
      <c r="V119" s="205">
        <f t="shared" si="39"/>
        <v>10428.943725505387</v>
      </c>
      <c r="W119" s="205">
        <f t="shared" si="40"/>
        <v>5579.6054500699747</v>
      </c>
      <c r="X119" s="205">
        <f t="shared" si="41"/>
        <v>16008.549175575361</v>
      </c>
      <c r="Y119" s="205">
        <f t="shared" si="42"/>
        <v>8939.094621861761</v>
      </c>
      <c r="Z119" s="205">
        <f t="shared" si="43"/>
        <v>4782.5189572028357</v>
      </c>
      <c r="AA119" s="205">
        <f t="shared" si="44"/>
        <v>13721.613579064597</v>
      </c>
    </row>
    <row r="120" spans="1:27" ht="13.5" customHeight="1">
      <c r="A120" s="182">
        <v>11</v>
      </c>
      <c r="B120" s="119">
        <v>43862</v>
      </c>
      <c r="C120" s="57">
        <f>'BENEFÍCIOS-SEM JRS E SEM CORREÇ'!C120</f>
        <v>1045</v>
      </c>
      <c r="D120" s="316">
        <f>'base(indices)'!G125</f>
        <v>1.08541037</v>
      </c>
      <c r="E120" s="60">
        <f t="shared" si="30"/>
        <v>1134.25383665</v>
      </c>
      <c r="F120" s="360">
        <f>'base(indices)'!I125</f>
        <v>1.7061E-2</v>
      </c>
      <c r="G120" s="60">
        <f t="shared" si="31"/>
        <v>19.351504707085649</v>
      </c>
      <c r="H120" s="57">
        <f t="shared" si="32"/>
        <v>1153.6053413570858</v>
      </c>
      <c r="I120" s="299">
        <f t="shared" si="45"/>
        <v>13743.36569968273</v>
      </c>
      <c r="J120" s="102">
        <f>IF((I120-H$129+(H$129/12*11))+K120&gt;I$149,I$149-K120,(I120-H$129+(H$129/12*11)))</f>
        <v>13649.068150354755</v>
      </c>
      <c r="K120" s="102">
        <f t="shared" si="33"/>
        <v>7970.8649286713926</v>
      </c>
      <c r="L120" s="103">
        <f t="shared" si="48"/>
        <v>21619.933079026148</v>
      </c>
      <c r="M120" s="102">
        <f t="shared" si="49"/>
        <v>12966.614742837017</v>
      </c>
      <c r="N120" s="102">
        <f t="shared" si="46"/>
        <v>7572.3216822378226</v>
      </c>
      <c r="O120" s="102">
        <f t="shared" si="47"/>
        <v>20538.93642507484</v>
      </c>
      <c r="P120" s="102">
        <f t="shared" si="29"/>
        <v>12284.161335319279</v>
      </c>
      <c r="Q120" s="102">
        <f t="shared" si="34"/>
        <v>7173.7784358042536</v>
      </c>
      <c r="R120" s="102">
        <f t="shared" si="35"/>
        <v>19457.939771123532</v>
      </c>
      <c r="S120" s="102">
        <f t="shared" si="52"/>
        <v>10919.254520283805</v>
      </c>
      <c r="T120" s="102">
        <f t="shared" si="37"/>
        <v>6376.6919429371146</v>
      </c>
      <c r="U120" s="102">
        <f t="shared" si="53"/>
        <v>17295.94646322092</v>
      </c>
      <c r="V120" s="102">
        <f t="shared" si="39"/>
        <v>9554.3477052483286</v>
      </c>
      <c r="W120" s="102">
        <f t="shared" si="40"/>
        <v>5579.6054500699747</v>
      </c>
      <c r="X120" s="102">
        <f t="shared" si="41"/>
        <v>15133.953155318304</v>
      </c>
      <c r="Y120" s="102">
        <f t="shared" si="42"/>
        <v>8189.4408902128525</v>
      </c>
      <c r="Z120" s="102">
        <f t="shared" si="43"/>
        <v>4782.5189572028357</v>
      </c>
      <c r="AA120" s="102">
        <f t="shared" si="44"/>
        <v>12971.959847415688</v>
      </c>
    </row>
    <row r="121" spans="1:27" ht="13.5" customHeight="1">
      <c r="A121" s="182">
        <v>10</v>
      </c>
      <c r="B121" s="120">
        <v>43891</v>
      </c>
      <c r="C121" s="57">
        <f>'BENEFÍCIOS-SEM JRS E SEM CORREÇ'!C121</f>
        <v>1045</v>
      </c>
      <c r="D121" s="316">
        <f>'base(indices)'!G126</f>
        <v>1.0830277100000001</v>
      </c>
      <c r="E121" s="70">
        <f t="shared" si="30"/>
        <v>1131.7639569500002</v>
      </c>
      <c r="F121" s="360">
        <f>'base(indices)'!I126</f>
        <v>1.7061E-2</v>
      </c>
      <c r="G121" s="70">
        <f t="shared" si="31"/>
        <v>19.309024869523952</v>
      </c>
      <c r="H121" s="68">
        <f t="shared" si="32"/>
        <v>1151.0729818195241</v>
      </c>
      <c r="I121" s="300">
        <f t="shared" si="45"/>
        <v>12589.760358325644</v>
      </c>
      <c r="J121" s="122">
        <f>IF((I121-H$129+(H$129/12*10))+K121&gt;I$149,I$149-K121,(I121-H$129+(H$129/12*10)))</f>
        <v>12401.165259669695</v>
      </c>
      <c r="K121" s="122">
        <f t="shared" si="33"/>
        <v>7970.8649286713926</v>
      </c>
      <c r="L121" s="122">
        <f t="shared" si="48"/>
        <v>20372.030188341087</v>
      </c>
      <c r="M121" s="122">
        <f t="shared" si="49"/>
        <v>11781.106996686209</v>
      </c>
      <c r="N121" s="122">
        <f t="shared" si="46"/>
        <v>7572.3216822378226</v>
      </c>
      <c r="O121" s="122">
        <f t="shared" si="47"/>
        <v>19353.428678924032</v>
      </c>
      <c r="P121" s="104">
        <f t="shared" si="29"/>
        <v>11161.048733702726</v>
      </c>
      <c r="Q121" s="122">
        <f t="shared" si="34"/>
        <v>7173.7784358042536</v>
      </c>
      <c r="R121" s="122">
        <f t="shared" si="35"/>
        <v>18334.827169506978</v>
      </c>
      <c r="S121" s="122">
        <f t="shared" si="52"/>
        <v>9920.9322077357574</v>
      </c>
      <c r="T121" s="122">
        <f t="shared" si="37"/>
        <v>6376.6919429371146</v>
      </c>
      <c r="U121" s="122">
        <f t="shared" si="53"/>
        <v>16297.624150672873</v>
      </c>
      <c r="V121" s="122">
        <f t="shared" si="39"/>
        <v>8680.815681768785</v>
      </c>
      <c r="W121" s="122">
        <f t="shared" si="40"/>
        <v>5579.6054500699747</v>
      </c>
      <c r="X121" s="122">
        <f t="shared" si="41"/>
        <v>14260.421131838761</v>
      </c>
      <c r="Y121" s="122">
        <f t="shared" si="42"/>
        <v>7440.6991558018162</v>
      </c>
      <c r="Z121" s="122">
        <f t="shared" si="43"/>
        <v>4782.5189572028357</v>
      </c>
      <c r="AA121" s="122">
        <f t="shared" si="44"/>
        <v>12223.218113004652</v>
      </c>
    </row>
    <row r="122" spans="1:27" ht="13.5" customHeight="1">
      <c r="A122" s="182">
        <v>9</v>
      </c>
      <c r="B122" s="119">
        <v>43922</v>
      </c>
      <c r="C122" s="57">
        <f>'BENEFÍCIOS-SEM JRS E SEM CORREÇ'!C122</f>
        <v>1045</v>
      </c>
      <c r="D122" s="316">
        <f>'base(indices)'!G127</f>
        <v>1.08281114</v>
      </c>
      <c r="E122" s="60">
        <f t="shared" si="30"/>
        <v>1131.5376412999999</v>
      </c>
      <c r="F122" s="360">
        <f>'base(indices)'!I127</f>
        <v>1.7061E-2</v>
      </c>
      <c r="G122" s="60">
        <f t="shared" si="31"/>
        <v>19.3051636982193</v>
      </c>
      <c r="H122" s="57">
        <f t="shared" si="32"/>
        <v>1150.8428049982192</v>
      </c>
      <c r="I122" s="299">
        <f t="shared" si="45"/>
        <v>11438.687376506121</v>
      </c>
      <c r="J122" s="102">
        <f>IF((I122-H$129+(H$129/12*9))+K122&gt;I$149,I$149-K122,(I122-H$129+(H$129/12*9)))</f>
        <v>11155.794728522196</v>
      </c>
      <c r="K122" s="102">
        <f t="shared" si="33"/>
        <v>7970.8649286713926</v>
      </c>
      <c r="L122" s="103">
        <f t="shared" si="48"/>
        <v>19126.659657193588</v>
      </c>
      <c r="M122" s="102">
        <f t="shared" si="49"/>
        <v>10598.004992096086</v>
      </c>
      <c r="N122" s="102">
        <f t="shared" si="46"/>
        <v>7572.3216822378226</v>
      </c>
      <c r="O122" s="102">
        <f t="shared" si="47"/>
        <v>18170.326674333908</v>
      </c>
      <c r="P122" s="102">
        <f t="shared" si="29"/>
        <v>10040.215255669977</v>
      </c>
      <c r="Q122" s="102">
        <f t="shared" si="34"/>
        <v>7173.7784358042536</v>
      </c>
      <c r="R122" s="102">
        <f t="shared" si="35"/>
        <v>17213.993691474228</v>
      </c>
      <c r="S122" s="102">
        <f t="shared" si="52"/>
        <v>8924.635782817757</v>
      </c>
      <c r="T122" s="102">
        <f t="shared" si="37"/>
        <v>6376.6919429371146</v>
      </c>
      <c r="U122" s="102">
        <f t="shared" si="53"/>
        <v>15301.327725754873</v>
      </c>
      <c r="V122" s="102">
        <f t="shared" si="39"/>
        <v>7809.0563099655365</v>
      </c>
      <c r="W122" s="102">
        <f t="shared" si="40"/>
        <v>5579.6054500699747</v>
      </c>
      <c r="X122" s="102">
        <f t="shared" si="41"/>
        <v>13388.661760035511</v>
      </c>
      <c r="Y122" s="102">
        <f t="shared" si="42"/>
        <v>6693.4768371133177</v>
      </c>
      <c r="Z122" s="102">
        <f t="shared" si="43"/>
        <v>4782.5189572028357</v>
      </c>
      <c r="AA122" s="102">
        <f t="shared" si="44"/>
        <v>11475.995794316153</v>
      </c>
    </row>
    <row r="123" spans="1:27" ht="13.5" customHeight="1">
      <c r="A123" s="182">
        <v>8</v>
      </c>
      <c r="B123" s="120">
        <v>43952</v>
      </c>
      <c r="C123" s="57">
        <f>'BENEFÍCIOS-SEM JRS E SEM CORREÇ'!C123</f>
        <v>1045</v>
      </c>
      <c r="D123" s="316">
        <f>'base(indices)'!G128</f>
        <v>1.08291944</v>
      </c>
      <c r="E123" s="70">
        <f t="shared" si="30"/>
        <v>1131.6508148</v>
      </c>
      <c r="F123" s="360">
        <f>'base(indices)'!I128</f>
        <v>1.7061E-2</v>
      </c>
      <c r="G123" s="70">
        <f t="shared" si="31"/>
        <v>19.3070945513028</v>
      </c>
      <c r="H123" s="68">
        <f t="shared" si="32"/>
        <v>1150.9579093513028</v>
      </c>
      <c r="I123" s="300">
        <f t="shared" si="45"/>
        <v>10287.844571507901</v>
      </c>
      <c r="J123" s="122">
        <f>IF((I123-H$129+(H$129/12*8))+K123&gt;I$149,I$149-K123,(I123-H$117+(H$129/12*8)))</f>
        <v>9919.4621811755133</v>
      </c>
      <c r="K123" s="122">
        <f t="shared" si="33"/>
        <v>7970.8649286713926</v>
      </c>
      <c r="L123" s="122">
        <f t="shared" si="48"/>
        <v>17890.327109846905</v>
      </c>
      <c r="M123" s="122">
        <f t="shared" si="49"/>
        <v>9423.4890721167376</v>
      </c>
      <c r="N123" s="122">
        <f t="shared" si="46"/>
        <v>7572.3216822378226</v>
      </c>
      <c r="O123" s="122">
        <f t="shared" si="47"/>
        <v>16995.810754354559</v>
      </c>
      <c r="P123" s="104">
        <f t="shared" si="29"/>
        <v>8927.5159630579619</v>
      </c>
      <c r="Q123" s="122">
        <f t="shared" si="34"/>
        <v>7173.7784358042536</v>
      </c>
      <c r="R123" s="122">
        <f t="shared" si="35"/>
        <v>16101.294398862216</v>
      </c>
      <c r="S123" s="122">
        <f t="shared" si="52"/>
        <v>7935.5697449404106</v>
      </c>
      <c r="T123" s="122">
        <f t="shared" si="37"/>
        <v>6376.6919429371146</v>
      </c>
      <c r="U123" s="122">
        <f t="shared" si="53"/>
        <v>14312.261687877526</v>
      </c>
      <c r="V123" s="122">
        <f t="shared" si="39"/>
        <v>6943.6235268228593</v>
      </c>
      <c r="W123" s="122">
        <f t="shared" si="40"/>
        <v>5579.6054500699747</v>
      </c>
      <c r="X123" s="122">
        <f t="shared" si="41"/>
        <v>12523.228976892835</v>
      </c>
      <c r="Y123" s="122">
        <f t="shared" si="42"/>
        <v>5951.677308705308</v>
      </c>
      <c r="Z123" s="122">
        <f t="shared" si="43"/>
        <v>4782.5189572028357</v>
      </c>
      <c r="AA123" s="122">
        <f t="shared" si="44"/>
        <v>10734.196265908144</v>
      </c>
    </row>
    <row r="124" spans="1:27" ht="13.5" customHeight="1">
      <c r="A124" s="182">
        <v>7</v>
      </c>
      <c r="B124" s="119">
        <v>43983</v>
      </c>
      <c r="C124" s="57">
        <f>'BENEFÍCIOS-SEM JRS E SEM CORREÇ'!C124</f>
        <v>1045</v>
      </c>
      <c r="D124" s="316">
        <f>'base(indices)'!G129</f>
        <v>1.08934658</v>
      </c>
      <c r="E124" s="60">
        <f t="shared" si="30"/>
        <v>1138.3671761000001</v>
      </c>
      <c r="F124" s="360">
        <f>'base(indices)'!I129</f>
        <v>1.7061E-2</v>
      </c>
      <c r="G124" s="60">
        <f t="shared" si="31"/>
        <v>19.421682391442101</v>
      </c>
      <c r="H124" s="57">
        <f t="shared" si="32"/>
        <v>1157.7888584914422</v>
      </c>
      <c r="I124" s="299">
        <f t="shared" si="45"/>
        <v>9136.8866621565994</v>
      </c>
      <c r="J124" s="102">
        <f>IF((I124-H$129+(H$129/12*7))+K124&gt;I$149,I$149-K124,(I124-H$129+(H$129/12*7)))</f>
        <v>8665.3989155167255</v>
      </c>
      <c r="K124" s="102">
        <f t="shared" si="33"/>
        <v>7970.8649286713926</v>
      </c>
      <c r="L124" s="103">
        <f t="shared" si="48"/>
        <v>16636.263844188117</v>
      </c>
      <c r="M124" s="102">
        <f t="shared" si="49"/>
        <v>8232.1289697408884</v>
      </c>
      <c r="N124" s="102">
        <f t="shared" si="46"/>
        <v>7572.3216822378226</v>
      </c>
      <c r="O124" s="102">
        <f t="shared" si="47"/>
        <v>15804.45065197871</v>
      </c>
      <c r="P124" s="102">
        <f t="shared" si="29"/>
        <v>7798.859023965053</v>
      </c>
      <c r="Q124" s="102">
        <f t="shared" si="34"/>
        <v>7173.7784358042536</v>
      </c>
      <c r="R124" s="102">
        <f t="shared" si="35"/>
        <v>14972.637459769307</v>
      </c>
      <c r="S124" s="102">
        <f t="shared" si="52"/>
        <v>6932.3191324133804</v>
      </c>
      <c r="T124" s="102">
        <f t="shared" si="37"/>
        <v>6376.6919429371146</v>
      </c>
      <c r="U124" s="102">
        <f t="shared" si="53"/>
        <v>13309.011075350496</v>
      </c>
      <c r="V124" s="102">
        <f t="shared" si="39"/>
        <v>6065.7792408617079</v>
      </c>
      <c r="W124" s="102">
        <f t="shared" si="40"/>
        <v>5579.6054500699747</v>
      </c>
      <c r="X124" s="102">
        <f t="shared" si="41"/>
        <v>11645.384690931682</v>
      </c>
      <c r="Y124" s="102">
        <f t="shared" si="42"/>
        <v>5199.2393493100353</v>
      </c>
      <c r="Z124" s="102">
        <f t="shared" si="43"/>
        <v>4782.5189572028357</v>
      </c>
      <c r="AA124" s="102">
        <f t="shared" si="44"/>
        <v>9981.7583065128711</v>
      </c>
    </row>
    <row r="125" spans="1:27" ht="13.5" customHeight="1">
      <c r="A125" s="182">
        <v>6</v>
      </c>
      <c r="B125" s="120">
        <v>44013</v>
      </c>
      <c r="C125" s="57">
        <f>'BENEFÍCIOS-SEM JRS E SEM CORREÇ'!C125</f>
        <v>1045</v>
      </c>
      <c r="D125" s="316">
        <f>'base(indices)'!G130</f>
        <v>1.08912875</v>
      </c>
      <c r="E125" s="70">
        <f t="shared" si="30"/>
        <v>1138.13954375</v>
      </c>
      <c r="F125" s="360">
        <f>'base(indices)'!I130</f>
        <v>1.7061E-2</v>
      </c>
      <c r="G125" s="70">
        <f t="shared" si="31"/>
        <v>19.417798755918749</v>
      </c>
      <c r="H125" s="68">
        <f t="shared" si="32"/>
        <v>1157.5573425059188</v>
      </c>
      <c r="I125" s="300">
        <f t="shared" si="45"/>
        <v>7979.0978036651577</v>
      </c>
      <c r="J125" s="122">
        <f>IF((I125-H$129+(H$129/12*6))+K125&gt;I$149,I$149-K125,(I125-H$117+(H$129/12*6)))</f>
        <v>7422.1203146768212</v>
      </c>
      <c r="K125" s="122">
        <f t="shared" si="33"/>
        <v>7970.8649286713926</v>
      </c>
      <c r="L125" s="122">
        <f t="shared" si="48"/>
        <v>15392.985243348214</v>
      </c>
      <c r="M125" s="122">
        <f t="shared" si="49"/>
        <v>7051.0142989429796</v>
      </c>
      <c r="N125" s="122">
        <f t="shared" si="46"/>
        <v>7572.3216822378226</v>
      </c>
      <c r="O125" s="122">
        <f t="shared" si="47"/>
        <v>14623.335981180802</v>
      </c>
      <c r="P125" s="104">
        <f t="shared" si="29"/>
        <v>6679.908283209139</v>
      </c>
      <c r="Q125" s="122">
        <f t="shared" si="34"/>
        <v>7173.7784358042536</v>
      </c>
      <c r="R125" s="122">
        <f t="shared" si="35"/>
        <v>13853.686719013393</v>
      </c>
      <c r="S125" s="122">
        <f t="shared" si="52"/>
        <v>5937.6962517414577</v>
      </c>
      <c r="T125" s="122">
        <f t="shared" si="37"/>
        <v>6376.6919429371146</v>
      </c>
      <c r="U125" s="122">
        <f t="shared" si="53"/>
        <v>12314.388194678573</v>
      </c>
      <c r="V125" s="122">
        <f t="shared" si="39"/>
        <v>5195.4842202737746</v>
      </c>
      <c r="W125" s="122">
        <f t="shared" si="40"/>
        <v>5579.6054500699747</v>
      </c>
      <c r="X125" s="122">
        <f t="shared" si="41"/>
        <v>10775.08967034375</v>
      </c>
      <c r="Y125" s="122">
        <f t="shared" si="42"/>
        <v>4453.2721888060923</v>
      </c>
      <c r="Z125" s="122">
        <f t="shared" si="43"/>
        <v>4782.5189572028357</v>
      </c>
      <c r="AA125" s="122">
        <f t="shared" si="44"/>
        <v>9235.7911460089272</v>
      </c>
    </row>
    <row r="126" spans="1:27" ht="13.5" customHeight="1">
      <c r="A126" s="182">
        <v>5</v>
      </c>
      <c r="B126" s="119">
        <v>44044</v>
      </c>
      <c r="C126" s="57">
        <f>'BENEFÍCIOS-SEM JRS E SEM CORREÇ'!C126</f>
        <v>1045</v>
      </c>
      <c r="D126" s="316">
        <f>'base(indices)'!G131</f>
        <v>1.0858711400000001</v>
      </c>
      <c r="E126" s="60">
        <f t="shared" si="30"/>
        <v>1134.7353413000001</v>
      </c>
      <c r="F126" s="360">
        <f>'base(indices)'!I131</f>
        <v>1.7061E-2</v>
      </c>
      <c r="G126" s="60">
        <f t="shared" si="31"/>
        <v>19.3597196579193</v>
      </c>
      <c r="H126" s="57">
        <f t="shared" si="32"/>
        <v>1154.0950609579195</v>
      </c>
      <c r="I126" s="299">
        <f t="shared" si="45"/>
        <v>6821.5404611592385</v>
      </c>
      <c r="J126" s="102">
        <f>IF((I126-H$129+(H$129/12*5))+K126&gt;I$149,I$149-K126,(I126-H$129+(H$129/12*5)))</f>
        <v>6161.4576158634163</v>
      </c>
      <c r="K126" s="102">
        <f t="shared" si="33"/>
        <v>7970.8649286713926</v>
      </c>
      <c r="L126" s="103">
        <f t="shared" si="48"/>
        <v>14132.322544534809</v>
      </c>
      <c r="M126" s="102">
        <f t="shared" si="49"/>
        <v>5853.3847350702454</v>
      </c>
      <c r="N126" s="102">
        <f t="shared" si="46"/>
        <v>7572.3216822378226</v>
      </c>
      <c r="O126" s="102">
        <f t="shared" si="47"/>
        <v>13425.706417308069</v>
      </c>
      <c r="P126" s="102">
        <f t="shared" si="29"/>
        <v>5545.3118542770744</v>
      </c>
      <c r="Q126" s="102">
        <f t="shared" si="34"/>
        <v>7173.7784358042536</v>
      </c>
      <c r="R126" s="102">
        <f t="shared" si="35"/>
        <v>12719.090290081327</v>
      </c>
      <c r="S126" s="102">
        <f t="shared" si="52"/>
        <v>4929.1660926907334</v>
      </c>
      <c r="T126" s="102">
        <f t="shared" si="37"/>
        <v>6376.6919429371146</v>
      </c>
      <c r="U126" s="102">
        <f t="shared" si="53"/>
        <v>11305.858035627847</v>
      </c>
      <c r="V126" s="102">
        <f t="shared" si="39"/>
        <v>4313.0203311043915</v>
      </c>
      <c r="W126" s="102">
        <f t="shared" si="40"/>
        <v>5579.6054500699747</v>
      </c>
      <c r="X126" s="102">
        <f t="shared" si="41"/>
        <v>9892.6257811743671</v>
      </c>
      <c r="Y126" s="102">
        <f t="shared" si="42"/>
        <v>3696.8745695180496</v>
      </c>
      <c r="Z126" s="102">
        <f t="shared" si="43"/>
        <v>4782.5189572028357</v>
      </c>
      <c r="AA126" s="102">
        <f t="shared" si="44"/>
        <v>8479.3935267208853</v>
      </c>
    </row>
    <row r="127" spans="1:27" ht="13.5" customHeight="1">
      <c r="A127" s="182">
        <v>4</v>
      </c>
      <c r="B127" s="120">
        <v>44075</v>
      </c>
      <c r="C127" s="57">
        <f>'BENEFÍCIOS-SEM JRS E SEM CORREÇ'!C127</f>
        <v>1045</v>
      </c>
      <c r="D127" s="316">
        <f>'base(indices)'!G132</f>
        <v>1.0833793700000001</v>
      </c>
      <c r="E127" s="70">
        <f t="shared" si="30"/>
        <v>1132.1314416500002</v>
      </c>
      <c r="F127" s="360">
        <f>'base(indices)'!I132</f>
        <v>1.5758000000000001E-2</v>
      </c>
      <c r="G127" s="70">
        <f t="shared" si="31"/>
        <v>17.840127257520702</v>
      </c>
      <c r="H127" s="68">
        <f t="shared" si="32"/>
        <v>1149.9715689075208</v>
      </c>
      <c r="I127" s="300">
        <f t="shared" si="45"/>
        <v>5667.445400201319</v>
      </c>
      <c r="J127" s="122">
        <f>IF((I127-H$129+(H$129/12*4))+K127&gt;I$149,I$149-K127,(I127-H$117+(H$129/12*4)))</f>
        <v>4921.8728125570324</v>
      </c>
      <c r="K127" s="122">
        <f t="shared" si="33"/>
        <v>7970.8649286713926</v>
      </c>
      <c r="L127" s="122">
        <f t="shared" si="48"/>
        <v>12892.737741228426</v>
      </c>
      <c r="M127" s="122">
        <f t="shared" si="49"/>
        <v>4675.7791719291808</v>
      </c>
      <c r="N127" s="122">
        <f t="shared" si="46"/>
        <v>7572.3216822378226</v>
      </c>
      <c r="O127" s="122">
        <f t="shared" si="47"/>
        <v>12248.100854167003</v>
      </c>
      <c r="P127" s="104">
        <f t="shared" si="29"/>
        <v>4429.6855313013293</v>
      </c>
      <c r="Q127" s="122">
        <f t="shared" si="34"/>
        <v>7173.7784358042536</v>
      </c>
      <c r="R127" s="122">
        <f t="shared" si="35"/>
        <v>11603.463967105583</v>
      </c>
      <c r="S127" s="122">
        <f t="shared" si="52"/>
        <v>3937.4982500456263</v>
      </c>
      <c r="T127" s="122">
        <f t="shared" si="37"/>
        <v>6376.6919429371146</v>
      </c>
      <c r="U127" s="122">
        <f t="shared" si="53"/>
        <v>10314.19019298274</v>
      </c>
      <c r="V127" s="122">
        <f t="shared" si="39"/>
        <v>3445.3109687899223</v>
      </c>
      <c r="W127" s="122">
        <f t="shared" si="40"/>
        <v>5579.6054500699747</v>
      </c>
      <c r="X127" s="122">
        <f t="shared" si="41"/>
        <v>9024.916418859897</v>
      </c>
      <c r="Y127" s="122">
        <f t="shared" si="42"/>
        <v>2953.1236875342192</v>
      </c>
      <c r="Z127" s="122">
        <f t="shared" si="43"/>
        <v>4782.5189572028357</v>
      </c>
      <c r="AA127" s="122">
        <f t="shared" si="44"/>
        <v>7735.642644737055</v>
      </c>
    </row>
    <row r="128" spans="1:27" ht="13.5" customHeight="1">
      <c r="A128" s="182">
        <v>3</v>
      </c>
      <c r="B128" s="119">
        <v>44105</v>
      </c>
      <c r="C128" s="57">
        <f>'BENEFÍCIOS-SEM JRS E SEM CORREÇ'!C128</f>
        <v>1045</v>
      </c>
      <c r="D128" s="316">
        <f>'base(indices)'!G133</f>
        <v>1.0785260000000001</v>
      </c>
      <c r="E128" s="60">
        <f t="shared" si="30"/>
        <v>1127.0596700000001</v>
      </c>
      <c r="F128" s="360">
        <f>'base(indices)'!I133</f>
        <v>1.4599000000000001E-2</v>
      </c>
      <c r="G128" s="60">
        <f t="shared" si="31"/>
        <v>16.453944122330004</v>
      </c>
      <c r="H128" s="57">
        <f t="shared" si="32"/>
        <v>1143.5136141223302</v>
      </c>
      <c r="I128" s="299">
        <f t="shared" si="45"/>
        <v>4517.473831293798</v>
      </c>
      <c r="J128" s="102">
        <f>IF((I128-H$129+(H$129/12*3))+K128&gt;I$149,I$149-K128,(I128-H$129+(H$129/12*3)))</f>
        <v>3668.7958873420262</v>
      </c>
      <c r="K128" s="102">
        <f t="shared" si="33"/>
        <v>7970.8649286713926</v>
      </c>
      <c r="L128" s="103">
        <f t="shared" si="48"/>
        <v>11639.660816013418</v>
      </c>
      <c r="M128" s="102">
        <f t="shared" si="49"/>
        <v>3485.3560929749246</v>
      </c>
      <c r="N128" s="102">
        <f t="shared" si="46"/>
        <v>7572.3216822378226</v>
      </c>
      <c r="O128" s="102">
        <f t="shared" si="47"/>
        <v>11057.677775212747</v>
      </c>
      <c r="P128" s="102">
        <f t="shared" si="29"/>
        <v>3301.9162986078236</v>
      </c>
      <c r="Q128" s="102">
        <f t="shared" si="34"/>
        <v>7173.7784358042536</v>
      </c>
      <c r="R128" s="102">
        <f t="shared" si="35"/>
        <v>10475.694734412078</v>
      </c>
      <c r="S128" s="102">
        <f t="shared" si="52"/>
        <v>2935.036709873621</v>
      </c>
      <c r="T128" s="102">
        <f t="shared" si="37"/>
        <v>6376.6919429371146</v>
      </c>
      <c r="U128" s="102">
        <f t="shared" si="53"/>
        <v>9311.7286528107361</v>
      </c>
      <c r="V128" s="102">
        <f t="shared" si="39"/>
        <v>2568.157121139418</v>
      </c>
      <c r="W128" s="102">
        <f t="shared" si="40"/>
        <v>5579.6054500699747</v>
      </c>
      <c r="X128" s="102">
        <f t="shared" si="41"/>
        <v>8147.7625712093923</v>
      </c>
      <c r="Y128" s="102">
        <f t="shared" si="42"/>
        <v>2201.2775324052154</v>
      </c>
      <c r="Z128" s="102">
        <f t="shared" si="43"/>
        <v>4782.5189572028357</v>
      </c>
      <c r="AA128" s="102">
        <f t="shared" si="44"/>
        <v>6983.7964896080512</v>
      </c>
    </row>
    <row r="129" spans="1:35" ht="13.5" customHeight="1">
      <c r="A129" s="182">
        <v>2</v>
      </c>
      <c r="B129" s="120">
        <v>44136</v>
      </c>
      <c r="C129" s="57">
        <f>'BENEFÍCIOS-SEM JRS E SEM CORREÇ'!C129</f>
        <v>1045</v>
      </c>
      <c r="D129" s="316">
        <f>'base(indices)'!G134</f>
        <v>1.0684822700000001</v>
      </c>
      <c r="E129" s="70">
        <f t="shared" si="30"/>
        <v>1116.5639721500002</v>
      </c>
      <c r="F129" s="360">
        <f>'base(indices)'!I134</f>
        <v>1.3440000000000001E-2</v>
      </c>
      <c r="G129" s="70">
        <f t="shared" si="31"/>
        <v>15.006619785696003</v>
      </c>
      <c r="H129" s="68">
        <f t="shared" si="32"/>
        <v>1131.5705919356963</v>
      </c>
      <c r="I129" s="300">
        <f t="shared" si="45"/>
        <v>3373.9602171714678</v>
      </c>
      <c r="J129" s="122">
        <f>IF((I129-H$129+(H$129/12*2))+K129&gt;I$149,I$149-K129,(I129-H$117+(H$129/12*2)))</f>
        <v>2439.792530871232</v>
      </c>
      <c r="K129" s="122">
        <f t="shared" si="33"/>
        <v>7970.8649286713926</v>
      </c>
      <c r="L129" s="122">
        <f t="shared" si="48"/>
        <v>10410.657459542625</v>
      </c>
      <c r="M129" s="122">
        <f t="shared" si="49"/>
        <v>2317.8029043276701</v>
      </c>
      <c r="N129" s="122">
        <f t="shared" si="46"/>
        <v>7572.3216822378226</v>
      </c>
      <c r="O129" s="122">
        <f t="shared" si="47"/>
        <v>9890.1245865654928</v>
      </c>
      <c r="P129" s="104">
        <f t="shared" si="29"/>
        <v>2195.8132777841088</v>
      </c>
      <c r="Q129" s="122">
        <f t="shared" si="34"/>
        <v>7173.7784358042536</v>
      </c>
      <c r="R129" s="122">
        <f t="shared" si="35"/>
        <v>9369.5917135883628</v>
      </c>
      <c r="S129" s="122">
        <f t="shared" si="52"/>
        <v>1951.8340246969856</v>
      </c>
      <c r="T129" s="122">
        <f t="shared" si="37"/>
        <v>6376.6919429371146</v>
      </c>
      <c r="U129" s="122">
        <f t="shared" si="53"/>
        <v>8328.5259676341011</v>
      </c>
      <c r="V129" s="122">
        <f t="shared" si="39"/>
        <v>1707.8547716098624</v>
      </c>
      <c r="W129" s="122">
        <f t="shared" si="40"/>
        <v>5579.6054500699747</v>
      </c>
      <c r="X129" s="122">
        <f t="shared" si="41"/>
        <v>7287.4602216798376</v>
      </c>
      <c r="Y129" s="122">
        <f t="shared" si="42"/>
        <v>1463.8755185227392</v>
      </c>
      <c r="Z129" s="122">
        <f t="shared" si="43"/>
        <v>4782.5189572028357</v>
      </c>
      <c r="AA129" s="122">
        <f t="shared" si="44"/>
        <v>6246.3944757255749</v>
      </c>
    </row>
    <row r="130" spans="1:35" ht="13.5" customHeight="1" thickBot="1">
      <c r="A130" s="267">
        <v>1</v>
      </c>
      <c r="B130" s="268">
        <v>44166</v>
      </c>
      <c r="C130" s="174">
        <f>'BENEFÍCIOS-SEM JRS E SEM CORREÇ'!C130</f>
        <v>2090</v>
      </c>
      <c r="D130" s="318">
        <f>'base(indices)'!G135</f>
        <v>1.0598970999999999</v>
      </c>
      <c r="E130" s="247">
        <f t="shared" si="30"/>
        <v>2215.1849389999998</v>
      </c>
      <c r="F130" s="362">
        <f>'base(indices)'!I135</f>
        <v>1.2281E-2</v>
      </c>
      <c r="G130" s="247">
        <f t="shared" si="31"/>
        <v>27.204686235858997</v>
      </c>
      <c r="H130" s="174">
        <f t="shared" si="32"/>
        <v>2242.3896252358586</v>
      </c>
      <c r="I130" s="303">
        <f t="shared" si="45"/>
        <v>2242.3896252357717</v>
      </c>
      <c r="J130" s="102">
        <f>IF((I130-H$129+(H$129/12*1))+K130&gt;I$149,I$149-K130,(I130-H$129+(H$129/12*1)))</f>
        <v>1205.1165826280501</v>
      </c>
      <c r="K130" s="102">
        <f t="shared" si="33"/>
        <v>7970.8649286713926</v>
      </c>
      <c r="L130" s="103">
        <f t="shared" si="48"/>
        <v>9175.981511299442</v>
      </c>
      <c r="M130" s="102">
        <f t="shared" si="49"/>
        <v>1144.8607534966475</v>
      </c>
      <c r="N130" s="102">
        <f t="shared" si="46"/>
        <v>7572.3216822378226</v>
      </c>
      <c r="O130" s="102">
        <f t="shared" si="47"/>
        <v>8717.1824357344703</v>
      </c>
      <c r="P130" s="102">
        <f t="shared" si="29"/>
        <v>1084.6049243652451</v>
      </c>
      <c r="Q130" s="102">
        <f t="shared" si="34"/>
        <v>7173.7784358042536</v>
      </c>
      <c r="R130" s="102">
        <f t="shared" si="35"/>
        <v>8258.3833601694987</v>
      </c>
      <c r="S130" s="102">
        <f t="shared" si="52"/>
        <v>964.09326610244011</v>
      </c>
      <c r="T130" s="102">
        <f t="shared" si="37"/>
        <v>6376.6919429371146</v>
      </c>
      <c r="U130" s="102">
        <f t="shared" si="53"/>
        <v>7340.7852090395545</v>
      </c>
      <c r="V130" s="102">
        <f t="shared" si="39"/>
        <v>843.58160783963501</v>
      </c>
      <c r="W130" s="102">
        <f t="shared" si="40"/>
        <v>5579.6054500699747</v>
      </c>
      <c r="X130" s="102">
        <f t="shared" si="41"/>
        <v>6423.1870579096094</v>
      </c>
      <c r="Y130" s="102">
        <f t="shared" si="42"/>
        <v>723.06994957683003</v>
      </c>
      <c r="Z130" s="102">
        <f t="shared" si="43"/>
        <v>4782.5189572028357</v>
      </c>
      <c r="AA130" s="102">
        <f t="shared" si="44"/>
        <v>5505.5889067796661</v>
      </c>
    </row>
    <row r="131" spans="1:35" ht="12.75" customHeight="1" thickBot="1">
      <c r="A131" s="248"/>
      <c r="B131" s="249" t="s">
        <v>170</v>
      </c>
      <c r="C131" s="249"/>
      <c r="D131" s="307"/>
      <c r="E131" s="251"/>
      <c r="F131" s="451">
        <f>'BENEFÍCIOS-SEM JRS E SEM CORREÇ'!F131:G131</f>
        <v>44409</v>
      </c>
      <c r="G131" s="451"/>
      <c r="H131" s="395">
        <f>SUM(H11:H130)</f>
        <v>135193.54410281751</v>
      </c>
      <c r="I131" s="396"/>
      <c r="K131" s="41"/>
      <c r="L131" s="41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Y131" s="38"/>
      <c r="Z131" s="38"/>
    </row>
    <row r="132" spans="1:35" ht="12" customHeight="1">
      <c r="A132" s="244"/>
      <c r="B132" s="158"/>
      <c r="C132" s="158"/>
      <c r="D132" s="308"/>
      <c r="E132" s="159"/>
      <c r="F132" s="195"/>
      <c r="G132" s="195"/>
      <c r="H132" s="191"/>
      <c r="I132" s="191"/>
      <c r="J132" s="263"/>
      <c r="K132" s="264"/>
      <c r="L132" s="264"/>
      <c r="M132" s="265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3"/>
      <c r="Y132" s="266"/>
      <c r="Z132" s="266"/>
      <c r="AA132" s="263"/>
    </row>
    <row r="133" spans="1:35" ht="2.25" customHeight="1" thickBot="1">
      <c r="A133" s="244"/>
      <c r="B133" s="158"/>
      <c r="C133" s="158"/>
      <c r="D133" s="308"/>
      <c r="E133" s="159"/>
      <c r="F133" s="195"/>
      <c r="G133" s="195"/>
      <c r="H133" s="191"/>
      <c r="I133" s="191"/>
      <c r="J133" s="263"/>
      <c r="K133" s="264"/>
      <c r="L133" s="264"/>
      <c r="M133" s="265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3"/>
      <c r="Y133" s="266"/>
      <c r="Z133" s="266"/>
      <c r="AA133" s="263"/>
    </row>
    <row r="134" spans="1:35" ht="14.25" customHeight="1">
      <c r="A134" s="238">
        <v>1</v>
      </c>
      <c r="B134" s="160">
        <v>44197</v>
      </c>
      <c r="C134" s="139">
        <f>'BENEFÍCIOS-SEM JRS E SEM CORREÇ'!C134</f>
        <v>1100</v>
      </c>
      <c r="D134" s="319">
        <f>'base(indices)'!G136</f>
        <v>1.0487800300000001</v>
      </c>
      <c r="E134" s="144">
        <f>C134*D134</f>
        <v>1153.6580330000002</v>
      </c>
      <c r="F134" s="319">
        <f>'base(indices)'!I136</f>
        <v>1.1122E-2</v>
      </c>
      <c r="G134" s="87">
        <f t="shared" ref="G134:G145" si="54">E134*F134</f>
        <v>12.830984643026001</v>
      </c>
      <c r="H134" s="89">
        <f>E134+G134</f>
        <v>1166.4890176430263</v>
      </c>
      <c r="I134" s="90">
        <f>I148</f>
        <v>7970.8649286713926</v>
      </c>
      <c r="J134" s="128">
        <v>0</v>
      </c>
      <c r="K134" s="100">
        <f t="shared" ref="K134:K144" si="55">I134</f>
        <v>7970.8649286713926</v>
      </c>
      <c r="L134" s="101">
        <f t="shared" ref="L134:L144" si="56">J134+K134</f>
        <v>7970.8649286713926</v>
      </c>
      <c r="M134" s="54">
        <f>$J134*M$9</f>
        <v>0</v>
      </c>
      <c r="N134" s="54">
        <f>$K134*M$9</f>
        <v>7572.3216822378226</v>
      </c>
      <c r="O134" s="55">
        <f>M134+N134</f>
        <v>7572.3216822378226</v>
      </c>
      <c r="P134" s="54">
        <f>$J134*P$9</f>
        <v>0</v>
      </c>
      <c r="Q134" s="165">
        <f>$K134*P$9</f>
        <v>7173.7784358042536</v>
      </c>
      <c r="R134" s="166">
        <f>P134+Q134</f>
        <v>7173.7784358042536</v>
      </c>
      <c r="S134" s="54">
        <f>$J134*S$9</f>
        <v>0</v>
      </c>
      <c r="T134" s="165">
        <f>$K134*S$9</f>
        <v>6376.6919429371146</v>
      </c>
      <c r="U134" s="166">
        <f>S134+T134</f>
        <v>6376.6919429371146</v>
      </c>
      <c r="V134" s="54">
        <f>$J134*V$9</f>
        <v>0</v>
      </c>
      <c r="W134" s="165">
        <f>$K134*V$9</f>
        <v>5579.6054500699747</v>
      </c>
      <c r="X134" s="55">
        <f>V134+W134</f>
        <v>5579.6054500699747</v>
      </c>
      <c r="Y134" s="54">
        <f>$J134*Y$9</f>
        <v>0</v>
      </c>
      <c r="Z134" s="165">
        <f>$K134*Y$9</f>
        <v>4782.5189572028357</v>
      </c>
      <c r="AA134" s="55">
        <f>Y134+Z134</f>
        <v>4782.5189572028357</v>
      </c>
      <c r="AB134" s="18"/>
      <c r="AC134" s="18"/>
      <c r="AD134" s="18"/>
      <c r="AE134" s="18"/>
      <c r="AF134" s="18"/>
      <c r="AG134" s="19"/>
      <c r="AH134" s="18"/>
      <c r="AI134" s="18"/>
    </row>
    <row r="135" spans="1:35" s="30" customFormat="1" ht="14.25" customHeight="1">
      <c r="A135" s="118">
        <v>2</v>
      </c>
      <c r="B135" s="56">
        <v>44228</v>
      </c>
      <c r="C135" s="68">
        <f>'BENEFÍCIOS-SEM JRS E SEM CORREÇ'!C135</f>
        <v>1100</v>
      </c>
      <c r="D135" s="305">
        <f>'base(indices)'!G137</f>
        <v>1.0406628600000001</v>
      </c>
      <c r="E135" s="70">
        <f>C135*D135</f>
        <v>1144.7291460000001</v>
      </c>
      <c r="F135" s="222">
        <f>'base(indices)'!I137</f>
        <v>9.9629999999999996E-3</v>
      </c>
      <c r="G135" s="60">
        <f t="shared" si="54"/>
        <v>11.404936481598002</v>
      </c>
      <c r="H135" s="61">
        <f>E135+G135</f>
        <v>1156.1340824815982</v>
      </c>
      <c r="I135" s="62">
        <f t="shared" ref="I135:I145" si="57">I134-H134</f>
        <v>6804.3759110283663</v>
      </c>
      <c r="J135" s="63">
        <v>0</v>
      </c>
      <c r="K135" s="102">
        <f t="shared" si="55"/>
        <v>6804.3759110283663</v>
      </c>
      <c r="L135" s="103">
        <f t="shared" si="56"/>
        <v>6804.3759110283663</v>
      </c>
      <c r="M135" s="65">
        <f t="shared" ref="M135:M145" si="58">$J135*M$9</f>
        <v>0</v>
      </c>
      <c r="N135" s="65">
        <f t="shared" ref="N135:N140" si="59">$K135*M$9</f>
        <v>6464.1571154769481</v>
      </c>
      <c r="O135" s="66">
        <f t="shared" ref="O135:O140" si="60">M135+N135</f>
        <v>6464.1571154769481</v>
      </c>
      <c r="P135" s="65">
        <f t="shared" ref="P135:P145" si="61">$J135*P$9</f>
        <v>0</v>
      </c>
      <c r="Q135" s="63">
        <f t="shared" ref="Q135:Q140" si="62">$K135*P$9</f>
        <v>6123.9383199255299</v>
      </c>
      <c r="R135" s="67">
        <f t="shared" ref="R135:R140" si="63">P135+Q135</f>
        <v>6123.9383199255299</v>
      </c>
      <c r="S135" s="65">
        <f t="shared" ref="S135:S145" si="64">$J135*S$9</f>
        <v>0</v>
      </c>
      <c r="T135" s="63">
        <f t="shared" ref="T135:T140" si="65">$K135*S$9</f>
        <v>5443.5007288226934</v>
      </c>
      <c r="U135" s="67">
        <f t="shared" ref="U135:U140" si="66">S135+T135</f>
        <v>5443.5007288226934</v>
      </c>
      <c r="V135" s="65">
        <f t="shared" ref="V135:V145" si="67">$J135*V$9</f>
        <v>0</v>
      </c>
      <c r="W135" s="63">
        <f t="shared" ref="W135:W140" si="68">$K135*V$9</f>
        <v>4763.0631377198561</v>
      </c>
      <c r="X135" s="66">
        <f t="shared" ref="X135:X140" si="69">V135+W135</f>
        <v>4763.0631377198561</v>
      </c>
      <c r="Y135" s="65">
        <f t="shared" ref="Y135:Y145" si="70">$J135*Y$9</f>
        <v>0</v>
      </c>
      <c r="Z135" s="63">
        <f t="shared" ref="Z135:Z144" si="71">$K135*Y$9</f>
        <v>4082.6255466170196</v>
      </c>
      <c r="AA135" s="66">
        <f t="shared" ref="AA135:AA144" si="72">Y135+Z135</f>
        <v>4082.6255466170196</v>
      </c>
      <c r="AB135" s="36"/>
      <c r="AC135" s="36"/>
      <c r="AD135" s="36"/>
      <c r="AE135" s="36"/>
      <c r="AF135" s="36"/>
      <c r="AG135" s="37"/>
      <c r="AH135" s="36"/>
      <c r="AI135" s="36"/>
    </row>
    <row r="136" spans="1:35" ht="14.25" customHeight="1">
      <c r="A136" s="117">
        <v>3</v>
      </c>
      <c r="B136" s="46">
        <v>44256</v>
      </c>
      <c r="C136" s="68">
        <f>'BENEFÍCIOS-SEM JRS E SEM CORREÇ'!C136</f>
        <v>1100</v>
      </c>
      <c r="D136" s="305">
        <f>'base(indices)'!G138</f>
        <v>1.03569154</v>
      </c>
      <c r="E136" s="70">
        <f>C136*D136</f>
        <v>1139.2606940000001</v>
      </c>
      <c r="F136" s="222">
        <f>'base(indices)'!I138</f>
        <v>8.8039999999999993E-3</v>
      </c>
      <c r="G136" s="70">
        <f t="shared" si="54"/>
        <v>10.030051149976</v>
      </c>
      <c r="H136" s="71">
        <f>E136+G136</f>
        <v>1149.2907451499761</v>
      </c>
      <c r="I136" s="72">
        <f t="shared" si="57"/>
        <v>5648.2418285467684</v>
      </c>
      <c r="J136" s="73">
        <v>0</v>
      </c>
      <c r="K136" s="104">
        <f t="shared" si="55"/>
        <v>5648.2418285467684</v>
      </c>
      <c r="L136" s="105">
        <f>J136+K136</f>
        <v>5648.2418285467684</v>
      </c>
      <c r="M136" s="51">
        <f t="shared" si="58"/>
        <v>0</v>
      </c>
      <c r="N136" s="51">
        <f t="shared" si="59"/>
        <v>5365.8297371194294</v>
      </c>
      <c r="O136" s="52">
        <f t="shared" si="60"/>
        <v>5365.8297371194294</v>
      </c>
      <c r="P136" s="51">
        <f t="shared" si="61"/>
        <v>0</v>
      </c>
      <c r="Q136" s="49">
        <f t="shared" si="62"/>
        <v>5083.4176456920914</v>
      </c>
      <c r="R136" s="53">
        <f t="shared" si="63"/>
        <v>5083.4176456920914</v>
      </c>
      <c r="S136" s="51">
        <f t="shared" si="64"/>
        <v>0</v>
      </c>
      <c r="T136" s="49">
        <f t="shared" si="65"/>
        <v>4518.5934628374152</v>
      </c>
      <c r="U136" s="53">
        <f t="shared" si="66"/>
        <v>4518.5934628374152</v>
      </c>
      <c r="V136" s="51">
        <f t="shared" si="67"/>
        <v>0</v>
      </c>
      <c r="W136" s="49">
        <f t="shared" si="68"/>
        <v>3953.7692799827378</v>
      </c>
      <c r="X136" s="52">
        <f t="shared" si="69"/>
        <v>3953.7692799827378</v>
      </c>
      <c r="Y136" s="51">
        <f t="shared" si="70"/>
        <v>0</v>
      </c>
      <c r="Z136" s="49">
        <f t="shared" si="71"/>
        <v>3388.9450971280608</v>
      </c>
      <c r="AA136" s="52">
        <f t="shared" si="72"/>
        <v>3388.9450971280608</v>
      </c>
      <c r="AB136" s="18"/>
      <c r="AC136" s="18"/>
      <c r="AD136" s="18"/>
      <c r="AE136" s="18"/>
      <c r="AF136" s="18"/>
      <c r="AG136" s="19"/>
      <c r="AH136" s="18"/>
      <c r="AI136" s="18"/>
    </row>
    <row r="137" spans="1:35" s="30" customFormat="1" ht="14.25" customHeight="1">
      <c r="A137" s="118">
        <v>4</v>
      </c>
      <c r="B137" s="56">
        <v>44287</v>
      </c>
      <c r="C137" s="68">
        <f>'BENEFÍCIOS-SEM JRS E SEM CORREÇ'!C137</f>
        <v>1100</v>
      </c>
      <c r="D137" s="305">
        <f>'base(indices)'!G139</f>
        <v>1.02614837</v>
      </c>
      <c r="E137" s="70">
        <f>C137*D137</f>
        <v>1128.763207</v>
      </c>
      <c r="F137" s="305">
        <f>'base(indices)'!I139</f>
        <v>7.6449999999999999E-3</v>
      </c>
      <c r="G137" s="60">
        <f t="shared" si="54"/>
        <v>8.6293947175149999</v>
      </c>
      <c r="H137" s="61">
        <f t="shared" ref="H137:H145" si="73">E137+G137</f>
        <v>1137.3926017175149</v>
      </c>
      <c r="I137" s="62">
        <f t="shared" si="57"/>
        <v>4498.9510833967925</v>
      </c>
      <c r="J137" s="63">
        <v>0</v>
      </c>
      <c r="K137" s="102">
        <f t="shared" si="55"/>
        <v>4498.9510833967925</v>
      </c>
      <c r="L137" s="103">
        <f t="shared" si="56"/>
        <v>4498.9510833967925</v>
      </c>
      <c r="M137" s="65">
        <f t="shared" si="58"/>
        <v>0</v>
      </c>
      <c r="N137" s="65">
        <f t="shared" si="59"/>
        <v>4274.0035292269522</v>
      </c>
      <c r="O137" s="66">
        <f t="shared" si="60"/>
        <v>4274.0035292269522</v>
      </c>
      <c r="P137" s="65">
        <f t="shared" si="61"/>
        <v>0</v>
      </c>
      <c r="Q137" s="63">
        <f t="shared" si="62"/>
        <v>4049.0559750571133</v>
      </c>
      <c r="R137" s="67">
        <f t="shared" si="63"/>
        <v>4049.0559750571133</v>
      </c>
      <c r="S137" s="65">
        <f t="shared" si="64"/>
        <v>0</v>
      </c>
      <c r="T137" s="63">
        <f t="shared" si="65"/>
        <v>3599.1608667174341</v>
      </c>
      <c r="U137" s="67">
        <f t="shared" si="66"/>
        <v>3599.1608667174341</v>
      </c>
      <c r="V137" s="65">
        <f t="shared" si="67"/>
        <v>0</v>
      </c>
      <c r="W137" s="63">
        <f t="shared" si="68"/>
        <v>3149.2657583777545</v>
      </c>
      <c r="X137" s="66">
        <f t="shared" si="69"/>
        <v>3149.2657583777545</v>
      </c>
      <c r="Y137" s="65">
        <f t="shared" si="70"/>
        <v>0</v>
      </c>
      <c r="Z137" s="63">
        <f t="shared" si="71"/>
        <v>2699.3706500380754</v>
      </c>
      <c r="AA137" s="66">
        <f t="shared" si="72"/>
        <v>2699.3706500380754</v>
      </c>
      <c r="AB137" s="36"/>
      <c r="AC137" s="36"/>
      <c r="AD137" s="36"/>
      <c r="AE137" s="36"/>
      <c r="AF137" s="36"/>
      <c r="AG137" s="37"/>
      <c r="AH137" s="36"/>
      <c r="AI137" s="36"/>
    </row>
    <row r="138" spans="1:35" ht="14.25" customHeight="1">
      <c r="A138" s="118">
        <v>5</v>
      </c>
      <c r="B138" s="46">
        <v>44317</v>
      </c>
      <c r="C138" s="68">
        <f>'BENEFÍCIOS-SEM JRS E SEM CORREÇ'!C138</f>
        <v>1100</v>
      </c>
      <c r="D138" s="305">
        <f>'base(indices)'!G140</f>
        <v>1.0200282000000001</v>
      </c>
      <c r="E138" s="70">
        <f>C138*D138</f>
        <v>1122.0310200000001</v>
      </c>
      <c r="F138" s="305">
        <f>'base(indices)'!I140</f>
        <v>6.0549999999999996E-3</v>
      </c>
      <c r="G138" s="70">
        <f t="shared" si="54"/>
        <v>6.7938978261000003</v>
      </c>
      <c r="H138" s="71">
        <f t="shared" si="73"/>
        <v>1128.8249178261001</v>
      </c>
      <c r="I138" s="92">
        <f t="shared" si="57"/>
        <v>3361.5584816792775</v>
      </c>
      <c r="J138" s="73">
        <v>0</v>
      </c>
      <c r="K138" s="104">
        <f t="shared" si="55"/>
        <v>3361.5584816792775</v>
      </c>
      <c r="L138" s="105">
        <f t="shared" si="56"/>
        <v>3361.5584816792775</v>
      </c>
      <c r="M138" s="51">
        <f t="shared" si="58"/>
        <v>0</v>
      </c>
      <c r="N138" s="51">
        <f t="shared" si="59"/>
        <v>3193.4805575953137</v>
      </c>
      <c r="O138" s="52">
        <f t="shared" si="60"/>
        <v>3193.4805575953137</v>
      </c>
      <c r="P138" s="51">
        <f t="shared" si="61"/>
        <v>0</v>
      </c>
      <c r="Q138" s="49">
        <f t="shared" si="62"/>
        <v>3025.4026335113499</v>
      </c>
      <c r="R138" s="53">
        <f t="shared" si="63"/>
        <v>3025.4026335113499</v>
      </c>
      <c r="S138" s="51">
        <f t="shared" si="64"/>
        <v>0</v>
      </c>
      <c r="T138" s="49">
        <f t="shared" si="65"/>
        <v>2689.2467853434223</v>
      </c>
      <c r="U138" s="53">
        <f t="shared" si="66"/>
        <v>2689.2467853434223</v>
      </c>
      <c r="V138" s="51">
        <f t="shared" si="67"/>
        <v>0</v>
      </c>
      <c r="W138" s="49">
        <f t="shared" si="68"/>
        <v>2353.0909371754942</v>
      </c>
      <c r="X138" s="52">
        <f t="shared" si="69"/>
        <v>2353.0909371754942</v>
      </c>
      <c r="Y138" s="51">
        <f t="shared" si="70"/>
        <v>0</v>
      </c>
      <c r="Z138" s="49">
        <f t="shared" si="71"/>
        <v>2016.9350890075664</v>
      </c>
      <c r="AA138" s="52">
        <f t="shared" si="72"/>
        <v>2016.9350890075664</v>
      </c>
      <c r="AB138" s="18"/>
      <c r="AC138" s="18"/>
      <c r="AD138" s="18"/>
      <c r="AE138" s="18"/>
      <c r="AF138" s="18"/>
      <c r="AG138" s="19"/>
      <c r="AH138" s="18"/>
      <c r="AI138" s="18"/>
    </row>
    <row r="139" spans="1:35" s="30" customFormat="1" ht="14.25" customHeight="1">
      <c r="A139" s="117">
        <v>6</v>
      </c>
      <c r="B139" s="56">
        <v>44348</v>
      </c>
      <c r="C139" s="68">
        <f>'BENEFÍCIOS-SEM JRS E SEM CORREÇ'!C139</f>
        <v>1100</v>
      </c>
      <c r="D139" s="305">
        <f>'base(indices)'!G141</f>
        <v>1.0155597300000001</v>
      </c>
      <c r="E139" s="70">
        <f t="shared" ref="E139:E145" si="74">C139*D139</f>
        <v>1117.1157030000002</v>
      </c>
      <c r="F139" s="305">
        <f>'base(indices)'!I141</f>
        <v>4.4650000000000002E-3</v>
      </c>
      <c r="G139" s="60">
        <f t="shared" si="54"/>
        <v>4.9879216138950007</v>
      </c>
      <c r="H139" s="61">
        <f t="shared" si="73"/>
        <v>1122.1036246138951</v>
      </c>
      <c r="I139" s="62">
        <f t="shared" si="57"/>
        <v>2232.7335638531777</v>
      </c>
      <c r="J139" s="63">
        <v>0</v>
      </c>
      <c r="K139" s="102">
        <f t="shared" si="55"/>
        <v>2232.7335638531777</v>
      </c>
      <c r="L139" s="103">
        <f t="shared" si="56"/>
        <v>2232.7335638531777</v>
      </c>
      <c r="M139" s="65">
        <f t="shared" si="58"/>
        <v>0</v>
      </c>
      <c r="N139" s="65">
        <f t="shared" si="59"/>
        <v>2121.0968856605186</v>
      </c>
      <c r="O139" s="66">
        <f t="shared" si="60"/>
        <v>2121.0968856605186</v>
      </c>
      <c r="P139" s="65">
        <f t="shared" si="61"/>
        <v>0</v>
      </c>
      <c r="Q139" s="63">
        <f t="shared" si="62"/>
        <v>2009.4602074678598</v>
      </c>
      <c r="R139" s="67">
        <f t="shared" si="63"/>
        <v>2009.4602074678598</v>
      </c>
      <c r="S139" s="65">
        <f t="shared" si="64"/>
        <v>0</v>
      </c>
      <c r="T139" s="63">
        <f t="shared" si="65"/>
        <v>1786.1868510825423</v>
      </c>
      <c r="U139" s="67">
        <f t="shared" si="66"/>
        <v>1786.1868510825423</v>
      </c>
      <c r="V139" s="65">
        <f t="shared" si="67"/>
        <v>0</v>
      </c>
      <c r="W139" s="63">
        <f t="shared" si="68"/>
        <v>1562.9134946972242</v>
      </c>
      <c r="X139" s="66">
        <f t="shared" si="69"/>
        <v>1562.9134946972242</v>
      </c>
      <c r="Y139" s="65">
        <f t="shared" si="70"/>
        <v>0</v>
      </c>
      <c r="Z139" s="63">
        <f t="shared" si="71"/>
        <v>1339.6401383119066</v>
      </c>
      <c r="AA139" s="66">
        <f t="shared" si="72"/>
        <v>1339.6401383119066</v>
      </c>
      <c r="AB139" s="36"/>
      <c r="AC139" s="36"/>
      <c r="AD139" s="36"/>
      <c r="AE139" s="36"/>
      <c r="AF139" s="36"/>
      <c r="AG139" s="37"/>
      <c r="AH139" s="36"/>
      <c r="AI139" s="36"/>
    </row>
    <row r="140" spans="1:35" ht="14.25" customHeight="1">
      <c r="A140" s="118">
        <v>7</v>
      </c>
      <c r="B140" s="46">
        <v>44378</v>
      </c>
      <c r="C140" s="68">
        <f>'BENEFÍCIOS-SEM JRS E SEM CORREÇ'!C140</f>
        <v>1100</v>
      </c>
      <c r="D140" s="305">
        <f>'base(indices)'!G142</f>
        <v>1.0071999700000001</v>
      </c>
      <c r="E140" s="70">
        <f t="shared" si="74"/>
        <v>1107.919967</v>
      </c>
      <c r="F140" s="305">
        <f>'base(indices)'!I142</f>
        <v>2.4459999999999998E-3</v>
      </c>
      <c r="G140" s="70">
        <f t="shared" si="54"/>
        <v>2.709972239282</v>
      </c>
      <c r="H140" s="61">
        <f t="shared" si="73"/>
        <v>1110.6299392392821</v>
      </c>
      <c r="I140" s="72">
        <f t="shared" si="57"/>
        <v>1110.6299392392825</v>
      </c>
      <c r="J140" s="73">
        <v>0</v>
      </c>
      <c r="K140" s="104">
        <f t="shared" si="55"/>
        <v>1110.6299392392825</v>
      </c>
      <c r="L140" s="105">
        <f t="shared" si="56"/>
        <v>1110.6299392392825</v>
      </c>
      <c r="M140" s="51">
        <f t="shared" si="58"/>
        <v>0</v>
      </c>
      <c r="N140" s="51">
        <f t="shared" si="59"/>
        <v>1055.0984422773183</v>
      </c>
      <c r="O140" s="52">
        <f t="shared" si="60"/>
        <v>1055.0984422773183</v>
      </c>
      <c r="P140" s="51">
        <f t="shared" si="61"/>
        <v>0</v>
      </c>
      <c r="Q140" s="49">
        <f t="shared" si="62"/>
        <v>999.56694531535425</v>
      </c>
      <c r="R140" s="53">
        <f t="shared" si="63"/>
        <v>999.56694531535425</v>
      </c>
      <c r="S140" s="51">
        <f t="shared" si="64"/>
        <v>0</v>
      </c>
      <c r="T140" s="49">
        <f t="shared" si="65"/>
        <v>888.50395139142609</v>
      </c>
      <c r="U140" s="53">
        <f t="shared" si="66"/>
        <v>888.50395139142609</v>
      </c>
      <c r="V140" s="51">
        <f t="shared" si="67"/>
        <v>0</v>
      </c>
      <c r="W140" s="49">
        <f t="shared" si="68"/>
        <v>777.4409574674977</v>
      </c>
      <c r="X140" s="52">
        <f t="shared" si="69"/>
        <v>777.4409574674977</v>
      </c>
      <c r="Y140" s="51">
        <f t="shared" si="70"/>
        <v>0</v>
      </c>
      <c r="Z140" s="49">
        <f t="shared" si="71"/>
        <v>666.37796354356954</v>
      </c>
      <c r="AA140" s="52">
        <f t="shared" si="72"/>
        <v>666.37796354356954</v>
      </c>
      <c r="AB140" s="18"/>
      <c r="AC140" s="18"/>
      <c r="AD140" s="18"/>
      <c r="AE140" s="18"/>
      <c r="AF140" s="18"/>
      <c r="AG140" s="19"/>
      <c r="AH140" s="18"/>
      <c r="AI140" s="18"/>
    </row>
    <row r="141" spans="1:35" s="30" customFormat="1" ht="14.25" customHeight="1">
      <c r="A141" s="118">
        <v>8</v>
      </c>
      <c r="B141" s="56">
        <v>44409</v>
      </c>
      <c r="C141" s="68">
        <f>'BENEFÍCIOS-SEM JRS E SEM CORREÇ'!C141</f>
        <v>0</v>
      </c>
      <c r="D141" s="305">
        <f>'base(indices)'!G143</f>
        <v>0</v>
      </c>
      <c r="E141" s="70">
        <f t="shared" si="74"/>
        <v>0</v>
      </c>
      <c r="F141" s="305">
        <f>'base(indices)'!I143</f>
        <v>0</v>
      </c>
      <c r="G141" s="70">
        <f t="shared" si="54"/>
        <v>0</v>
      </c>
      <c r="H141" s="61">
        <f t="shared" si="73"/>
        <v>0</v>
      </c>
      <c r="I141" s="62">
        <f t="shared" si="57"/>
        <v>0</v>
      </c>
      <c r="J141" s="63">
        <v>0</v>
      </c>
      <c r="K141" s="102">
        <f t="shared" si="55"/>
        <v>0</v>
      </c>
      <c r="L141" s="103">
        <f t="shared" si="56"/>
        <v>0</v>
      </c>
      <c r="M141" s="65">
        <f t="shared" si="58"/>
        <v>0</v>
      </c>
      <c r="N141" s="65">
        <f>$K141*M$9</f>
        <v>0</v>
      </c>
      <c r="O141" s="66">
        <f>M141+N141</f>
        <v>0</v>
      </c>
      <c r="P141" s="65">
        <f t="shared" si="61"/>
        <v>0</v>
      </c>
      <c r="Q141" s="63">
        <f>$K141*P$9</f>
        <v>0</v>
      </c>
      <c r="R141" s="67">
        <f>P141+Q141</f>
        <v>0</v>
      </c>
      <c r="S141" s="65">
        <f t="shared" si="64"/>
        <v>0</v>
      </c>
      <c r="T141" s="63">
        <f>$K141*S$9</f>
        <v>0</v>
      </c>
      <c r="U141" s="67">
        <f>S141+T141</f>
        <v>0</v>
      </c>
      <c r="V141" s="65">
        <f t="shared" si="67"/>
        <v>0</v>
      </c>
      <c r="W141" s="63">
        <f>$K141*V$9</f>
        <v>0</v>
      </c>
      <c r="X141" s="66">
        <f>V141+W141</f>
        <v>0</v>
      </c>
      <c r="Y141" s="65">
        <f t="shared" si="70"/>
        <v>0</v>
      </c>
      <c r="Z141" s="63">
        <f t="shared" si="71"/>
        <v>0</v>
      </c>
      <c r="AA141" s="66">
        <f t="shared" si="72"/>
        <v>0</v>
      </c>
      <c r="AB141" s="36"/>
      <c r="AC141" s="36"/>
      <c r="AD141" s="36"/>
      <c r="AE141" s="36"/>
      <c r="AF141" s="36"/>
      <c r="AG141" s="37"/>
      <c r="AH141" s="36"/>
      <c r="AI141" s="36"/>
    </row>
    <row r="142" spans="1:35" ht="14.25" customHeight="1">
      <c r="A142" s="117">
        <v>9</v>
      </c>
      <c r="B142" s="46">
        <v>44440</v>
      </c>
      <c r="C142" s="68">
        <f>'BENEFÍCIOS-SEM JRS E SEM CORREÇ'!C142</f>
        <v>0</v>
      </c>
      <c r="D142" s="305">
        <f>'base(indices)'!G144</f>
        <v>0</v>
      </c>
      <c r="E142" s="70">
        <f t="shared" si="74"/>
        <v>0</v>
      </c>
      <c r="F142" s="305">
        <f>'base(indices)'!I144</f>
        <v>0</v>
      </c>
      <c r="G142" s="70">
        <f t="shared" si="54"/>
        <v>0</v>
      </c>
      <c r="H142" s="61">
        <f t="shared" si="73"/>
        <v>0</v>
      </c>
      <c r="I142" s="72">
        <f t="shared" si="57"/>
        <v>0</v>
      </c>
      <c r="J142" s="73">
        <v>0</v>
      </c>
      <c r="K142" s="104">
        <f t="shared" si="55"/>
        <v>0</v>
      </c>
      <c r="L142" s="105">
        <f t="shared" si="56"/>
        <v>0</v>
      </c>
      <c r="M142" s="51">
        <f t="shared" si="58"/>
        <v>0</v>
      </c>
      <c r="N142" s="51">
        <f>$K142*M$9</f>
        <v>0</v>
      </c>
      <c r="O142" s="52">
        <f>M142+N142</f>
        <v>0</v>
      </c>
      <c r="P142" s="51">
        <f t="shared" si="61"/>
        <v>0</v>
      </c>
      <c r="Q142" s="49">
        <f>$K142*P$9</f>
        <v>0</v>
      </c>
      <c r="R142" s="53">
        <f>P142+Q142</f>
        <v>0</v>
      </c>
      <c r="S142" s="51">
        <f t="shared" si="64"/>
        <v>0</v>
      </c>
      <c r="T142" s="49">
        <f>$K142*S$9</f>
        <v>0</v>
      </c>
      <c r="U142" s="53">
        <f>S142+T142</f>
        <v>0</v>
      </c>
      <c r="V142" s="51">
        <f t="shared" si="67"/>
        <v>0</v>
      </c>
      <c r="W142" s="49">
        <f>$K142*V$9</f>
        <v>0</v>
      </c>
      <c r="X142" s="52">
        <f>V142+W142</f>
        <v>0</v>
      </c>
      <c r="Y142" s="51">
        <f t="shared" si="70"/>
        <v>0</v>
      </c>
      <c r="Z142" s="49">
        <f t="shared" si="71"/>
        <v>0</v>
      </c>
      <c r="AA142" s="52">
        <f t="shared" si="72"/>
        <v>0</v>
      </c>
      <c r="AB142" s="18"/>
      <c r="AC142" s="18"/>
      <c r="AD142" s="18"/>
      <c r="AE142" s="18"/>
      <c r="AF142" s="18"/>
      <c r="AG142" s="19"/>
      <c r="AH142" s="18"/>
      <c r="AI142" s="18"/>
    </row>
    <row r="143" spans="1:35" s="30" customFormat="1" ht="14.25" customHeight="1">
      <c r="A143" s="118">
        <v>10</v>
      </c>
      <c r="B143" s="56">
        <v>44470</v>
      </c>
      <c r="C143" s="68">
        <f>'BENEFÍCIOS-SEM JRS E SEM CORREÇ'!C143</f>
        <v>0</v>
      </c>
      <c r="D143" s="305">
        <f>'base(indices)'!G145</f>
        <v>0</v>
      </c>
      <c r="E143" s="70">
        <f t="shared" si="74"/>
        <v>0</v>
      </c>
      <c r="F143" s="305">
        <f>'base(indices)'!I145</f>
        <v>0</v>
      </c>
      <c r="G143" s="70">
        <f t="shared" si="54"/>
        <v>0</v>
      </c>
      <c r="H143" s="61">
        <f t="shared" si="73"/>
        <v>0</v>
      </c>
      <c r="I143" s="62">
        <f t="shared" si="57"/>
        <v>0</v>
      </c>
      <c r="J143" s="63">
        <v>0</v>
      </c>
      <c r="K143" s="102">
        <f t="shared" si="55"/>
        <v>0</v>
      </c>
      <c r="L143" s="103">
        <f t="shared" si="56"/>
        <v>0</v>
      </c>
      <c r="M143" s="65">
        <f t="shared" si="58"/>
        <v>0</v>
      </c>
      <c r="N143" s="65">
        <f>$K143*M$9</f>
        <v>0</v>
      </c>
      <c r="O143" s="66">
        <f>M143+N143</f>
        <v>0</v>
      </c>
      <c r="P143" s="65">
        <f t="shared" si="61"/>
        <v>0</v>
      </c>
      <c r="Q143" s="63">
        <f>$K143*P$9</f>
        <v>0</v>
      </c>
      <c r="R143" s="67">
        <f>P143+Q143</f>
        <v>0</v>
      </c>
      <c r="S143" s="65">
        <f t="shared" si="64"/>
        <v>0</v>
      </c>
      <c r="T143" s="63">
        <f>$K143*S$9</f>
        <v>0</v>
      </c>
      <c r="U143" s="67">
        <f>S143+T143</f>
        <v>0</v>
      </c>
      <c r="V143" s="65">
        <f t="shared" si="67"/>
        <v>0</v>
      </c>
      <c r="W143" s="63">
        <f>$K143*V$9</f>
        <v>0</v>
      </c>
      <c r="X143" s="66">
        <f>V143+W143</f>
        <v>0</v>
      </c>
      <c r="Y143" s="65">
        <f t="shared" si="70"/>
        <v>0</v>
      </c>
      <c r="Z143" s="63">
        <f t="shared" si="71"/>
        <v>0</v>
      </c>
      <c r="AA143" s="66">
        <f t="shared" si="72"/>
        <v>0</v>
      </c>
      <c r="AB143" s="36"/>
      <c r="AC143" s="36"/>
      <c r="AD143" s="36"/>
      <c r="AE143" s="36"/>
      <c r="AF143" s="36"/>
      <c r="AG143" s="37"/>
      <c r="AH143" s="36"/>
      <c r="AI143" s="36"/>
    </row>
    <row r="144" spans="1:35" ht="14.25" customHeight="1">
      <c r="A144" s="118">
        <v>11</v>
      </c>
      <c r="B144" s="46">
        <v>44501</v>
      </c>
      <c r="C144" s="68">
        <f>'BENEFÍCIOS-SEM JRS E SEM CORREÇ'!C144</f>
        <v>0</v>
      </c>
      <c r="D144" s="305">
        <f>'base(indices)'!G146</f>
        <v>0</v>
      </c>
      <c r="E144" s="70">
        <f t="shared" si="74"/>
        <v>0</v>
      </c>
      <c r="F144" s="305">
        <f>'base(indices)'!I146</f>
        <v>0</v>
      </c>
      <c r="G144" s="70">
        <f t="shared" si="54"/>
        <v>0</v>
      </c>
      <c r="H144" s="61">
        <f t="shared" si="73"/>
        <v>0</v>
      </c>
      <c r="I144" s="72">
        <f t="shared" si="57"/>
        <v>0</v>
      </c>
      <c r="J144" s="73">
        <v>0</v>
      </c>
      <c r="K144" s="104">
        <f t="shared" si="55"/>
        <v>0</v>
      </c>
      <c r="L144" s="105">
        <f t="shared" si="56"/>
        <v>0</v>
      </c>
      <c r="M144" s="51">
        <f t="shared" si="58"/>
        <v>0</v>
      </c>
      <c r="N144" s="51">
        <f>$K144*M$9</f>
        <v>0</v>
      </c>
      <c r="O144" s="52">
        <f>M144+N144</f>
        <v>0</v>
      </c>
      <c r="P144" s="51">
        <f t="shared" si="61"/>
        <v>0</v>
      </c>
      <c r="Q144" s="49">
        <f>$K144*P$9</f>
        <v>0</v>
      </c>
      <c r="R144" s="53">
        <f>P144+Q144</f>
        <v>0</v>
      </c>
      <c r="S144" s="51">
        <f t="shared" si="64"/>
        <v>0</v>
      </c>
      <c r="T144" s="49">
        <f>$K144*S$9</f>
        <v>0</v>
      </c>
      <c r="U144" s="53">
        <f>S144+T144</f>
        <v>0</v>
      </c>
      <c r="V144" s="51">
        <f t="shared" si="67"/>
        <v>0</v>
      </c>
      <c r="W144" s="49">
        <f>$K144*V$9</f>
        <v>0</v>
      </c>
      <c r="X144" s="52">
        <f>V144+W144</f>
        <v>0</v>
      </c>
      <c r="Y144" s="51">
        <f t="shared" si="70"/>
        <v>0</v>
      </c>
      <c r="Z144" s="49">
        <f t="shared" si="71"/>
        <v>0</v>
      </c>
      <c r="AA144" s="52">
        <f t="shared" si="72"/>
        <v>0</v>
      </c>
      <c r="AB144" s="18"/>
      <c r="AC144" s="18"/>
      <c r="AD144" s="18"/>
      <c r="AE144" s="18"/>
      <c r="AF144" s="18"/>
      <c r="AG144" s="19"/>
      <c r="AH144" s="18"/>
      <c r="AI144" s="18"/>
    </row>
    <row r="145" spans="1:37" ht="14.25" customHeight="1">
      <c r="A145" s="124">
        <v>12</v>
      </c>
      <c r="B145" s="56">
        <v>44531</v>
      </c>
      <c r="C145" s="68">
        <f>'BENEFÍCIOS-SEM JRS E SEM CORREÇ'!C145</f>
        <v>0</v>
      </c>
      <c r="D145" s="305">
        <f>'base(indices)'!G147</f>
        <v>0</v>
      </c>
      <c r="E145" s="70">
        <f t="shared" si="74"/>
        <v>0</v>
      </c>
      <c r="F145" s="305">
        <f>'base(indices)'!I147</f>
        <v>0</v>
      </c>
      <c r="G145" s="70">
        <f t="shared" si="54"/>
        <v>0</v>
      </c>
      <c r="H145" s="61">
        <f t="shared" si="73"/>
        <v>0</v>
      </c>
      <c r="I145" s="62">
        <f t="shared" si="57"/>
        <v>0</v>
      </c>
      <c r="J145" s="63">
        <v>0</v>
      </c>
      <c r="K145" s="102">
        <f>I145</f>
        <v>0</v>
      </c>
      <c r="L145" s="103">
        <f>J145+K145</f>
        <v>0</v>
      </c>
      <c r="M145" s="65">
        <f t="shared" si="58"/>
        <v>0</v>
      </c>
      <c r="N145" s="65">
        <f>$K145*M$9</f>
        <v>0</v>
      </c>
      <c r="O145" s="66">
        <f>M145+N145</f>
        <v>0</v>
      </c>
      <c r="P145" s="65">
        <f t="shared" si="61"/>
        <v>0</v>
      </c>
      <c r="Q145" s="63">
        <f>$K145*P$9</f>
        <v>0</v>
      </c>
      <c r="R145" s="67">
        <f>P145+Q145</f>
        <v>0</v>
      </c>
      <c r="S145" s="65">
        <f t="shared" si="64"/>
        <v>0</v>
      </c>
      <c r="T145" s="63">
        <f>$K145*S$9</f>
        <v>0</v>
      </c>
      <c r="U145" s="67">
        <f>S145+T145</f>
        <v>0</v>
      </c>
      <c r="V145" s="65">
        <f t="shared" si="67"/>
        <v>0</v>
      </c>
      <c r="W145" s="63">
        <f>$K145*V$9</f>
        <v>0</v>
      </c>
      <c r="X145" s="66">
        <f>V145+W145</f>
        <v>0</v>
      </c>
      <c r="Y145" s="65">
        <f t="shared" si="70"/>
        <v>0</v>
      </c>
      <c r="Z145" s="63">
        <f>$K145*Y$9</f>
        <v>0</v>
      </c>
      <c r="AA145" s="66">
        <f>Y145+Z145</f>
        <v>0</v>
      </c>
      <c r="AB145" s="18"/>
      <c r="AC145" s="18"/>
      <c r="AD145" s="18"/>
      <c r="AE145" s="18"/>
      <c r="AF145" s="18"/>
      <c r="AG145" s="19"/>
      <c r="AH145" s="18"/>
      <c r="AI145" s="18"/>
    </row>
    <row r="146" spans="1:37" ht="13.5" customHeight="1" thickBot="1">
      <c r="A146" s="116"/>
      <c r="B146" s="76"/>
      <c r="C146" s="77"/>
      <c r="D146" s="243"/>
      <c r="E146" s="80"/>
      <c r="F146" s="79"/>
      <c r="G146" s="80"/>
      <c r="H146" s="81"/>
      <c r="I146" s="93"/>
      <c r="J146" s="94"/>
      <c r="K146" s="95"/>
      <c r="L146" s="95"/>
      <c r="M146" s="83"/>
      <c r="N146" s="83"/>
      <c r="O146" s="83"/>
      <c r="P146" s="83"/>
      <c r="Q146" s="83"/>
      <c r="R146" s="83"/>
      <c r="S146" s="83"/>
      <c r="T146" s="83"/>
      <c r="U146" s="84"/>
      <c r="V146" s="85"/>
      <c r="W146" s="83"/>
      <c r="X146" s="86"/>
      <c r="Y146" s="85"/>
      <c r="Z146" s="83"/>
      <c r="AA146" s="86"/>
      <c r="AB146" s="18"/>
      <c r="AC146" s="20"/>
    </row>
    <row r="147" spans="1:37" ht="14.2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14"/>
      <c r="AC147" s="14"/>
    </row>
    <row r="148" spans="1:37" ht="14.25" customHeight="1">
      <c r="B148" s="43" t="s">
        <v>40</v>
      </c>
      <c r="C148" s="43"/>
      <c r="F148" s="441">
        <f>'BENEFÍCIOS-SEM JRS E SEM CORREÇ'!F148</f>
        <v>44409</v>
      </c>
      <c r="G148" s="441"/>
      <c r="H148" s="441"/>
      <c r="I148" s="433">
        <f>SUM(H134:H147)</f>
        <v>7970.8649286713926</v>
      </c>
      <c r="J148" s="433"/>
      <c r="K148" s="32"/>
      <c r="L148" s="32"/>
      <c r="M148" s="32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37">
      <c r="B149" s="24"/>
      <c r="C149" s="32" t="s">
        <v>163</v>
      </c>
      <c r="E149" s="213"/>
      <c r="F149" s="213"/>
      <c r="G149" s="25"/>
      <c r="I149" s="213">
        <v>66000</v>
      </c>
      <c r="J149" s="24"/>
      <c r="K149" s="24"/>
      <c r="L149" s="24"/>
      <c r="M149" s="24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37">
      <c r="B150" s="24"/>
      <c r="C150" s="32"/>
      <c r="E150" s="213"/>
      <c r="F150" s="213"/>
      <c r="G150" s="25"/>
      <c r="H150" s="358"/>
      <c r="I150" s="358"/>
      <c r="J150" s="24"/>
      <c r="K150" s="24"/>
      <c r="L150" s="24"/>
      <c r="M150" s="24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37">
      <c r="B151" s="28" t="s">
        <v>167</v>
      </c>
      <c r="C151"/>
      <c r="L151" s="33"/>
      <c r="M151" s="7"/>
      <c r="N151" s="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3.5">
      <c r="B152" s="29"/>
      <c r="D152" s="8"/>
      <c r="E152" s="8"/>
      <c r="F152" s="8"/>
      <c r="G152" s="8"/>
      <c r="H152" s="17"/>
      <c r="I152" s="8"/>
      <c r="J152" s="8"/>
      <c r="K152" s="8"/>
      <c r="L152" s="9"/>
      <c r="M152" s="9"/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C152" s="8"/>
      <c r="AD152" s="9"/>
      <c r="AE152" s="9"/>
      <c r="AF152" s="9"/>
      <c r="AG152" s="11"/>
      <c r="AH152" s="12"/>
      <c r="AI152" s="10"/>
      <c r="AJ152" s="12"/>
      <c r="AK152" s="13"/>
    </row>
    <row r="153" spans="1:37" ht="13.5">
      <c r="B153" s="8"/>
      <c r="C153" s="8"/>
      <c r="D153" s="8"/>
      <c r="E153" s="8"/>
      <c r="F153" s="8"/>
      <c r="G153" s="8"/>
      <c r="H153" s="17"/>
      <c r="I153" s="8"/>
      <c r="J153" s="8"/>
      <c r="K153" s="8"/>
      <c r="L153" s="9"/>
      <c r="M153" s="9"/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8"/>
      <c r="AD153" s="9"/>
      <c r="AE153" s="9"/>
      <c r="AF153" s="9"/>
      <c r="AG153" s="11"/>
      <c r="AH153" s="12"/>
      <c r="AI153" s="10"/>
      <c r="AJ153" s="12"/>
      <c r="AK153" s="13"/>
    </row>
  </sheetData>
  <mergeCells count="22">
    <mergeCell ref="Y9:AA9"/>
    <mergeCell ref="F131:G131"/>
    <mergeCell ref="H131:I131"/>
    <mergeCell ref="F148:H148"/>
    <mergeCell ref="I148:J148"/>
    <mergeCell ref="F9:F10"/>
    <mergeCell ref="G9:G10"/>
    <mergeCell ref="H9:H10"/>
    <mergeCell ref="K7:L7"/>
    <mergeCell ref="W7:X7"/>
    <mergeCell ref="I9:I10"/>
    <mergeCell ref="J9:L9"/>
    <mergeCell ref="M9:O9"/>
    <mergeCell ref="P9:R9"/>
    <mergeCell ref="S9:U9"/>
    <mergeCell ref="V9:X9"/>
    <mergeCell ref="I8:J8"/>
    <mergeCell ref="A9:A10"/>
    <mergeCell ref="B9:B10"/>
    <mergeCell ref="C9:C10"/>
    <mergeCell ref="D9:D10"/>
    <mergeCell ref="E9:E10"/>
  </mergeCells>
  <conditionalFormatting sqref="H147:X147 G11:H86 E11:E86 F131:F133">
    <cfRule type="cellIs" dxfId="1572" priority="316" stopIfTrue="1" operator="notEqual">
      <formula>""</formula>
    </cfRule>
  </conditionalFormatting>
  <conditionalFormatting sqref="D11:D130">
    <cfRule type="cellIs" dxfId="1571" priority="315" stopIfTrue="1" operator="equal">
      <formula>"Total"</formula>
    </cfRule>
  </conditionalFormatting>
  <conditionalFormatting sqref="G87:H89">
    <cfRule type="cellIs" dxfId="1570" priority="314" stopIfTrue="1" operator="notEqual">
      <formula>""</formula>
    </cfRule>
  </conditionalFormatting>
  <conditionalFormatting sqref="G87:H89">
    <cfRule type="cellIs" dxfId="1569" priority="313" stopIfTrue="1" operator="notEqual">
      <formula>""</formula>
    </cfRule>
  </conditionalFormatting>
  <conditionalFormatting sqref="E134">
    <cfRule type="cellIs" dxfId="1568" priority="304" stopIfTrue="1" operator="notEqual">
      <formula>""</formula>
    </cfRule>
  </conditionalFormatting>
  <conditionalFormatting sqref="G90:H90">
    <cfRule type="cellIs" dxfId="1567" priority="312" stopIfTrue="1" operator="notEqual">
      <formula>""</formula>
    </cfRule>
  </conditionalFormatting>
  <conditionalFormatting sqref="G90:H90">
    <cfRule type="cellIs" dxfId="1566" priority="311" stopIfTrue="1" operator="notEqual">
      <formula>""</formula>
    </cfRule>
  </conditionalFormatting>
  <conditionalFormatting sqref="G91:H106">
    <cfRule type="cellIs" dxfId="1565" priority="309" stopIfTrue="1" operator="notEqual">
      <formula>""</formula>
    </cfRule>
  </conditionalFormatting>
  <conditionalFormatting sqref="G94:H106">
    <cfRule type="cellIs" dxfId="1564" priority="308" stopIfTrue="1" operator="notEqual">
      <formula>""</formula>
    </cfRule>
  </conditionalFormatting>
  <conditionalFormatting sqref="G94:H106">
    <cfRule type="cellIs" dxfId="1563" priority="307" stopIfTrue="1" operator="notEqual">
      <formula>""</formula>
    </cfRule>
  </conditionalFormatting>
  <conditionalFormatting sqref="G91:H106">
    <cfRule type="cellIs" dxfId="1562" priority="310" stopIfTrue="1" operator="notEqual">
      <formula>""</formula>
    </cfRule>
  </conditionalFormatting>
  <conditionalFormatting sqref="E134">
    <cfRule type="cellIs" dxfId="1561" priority="302" stopIfTrue="1" operator="notEqual">
      <formula>""</formula>
    </cfRule>
  </conditionalFormatting>
  <conditionalFormatting sqref="E134">
    <cfRule type="cellIs" dxfId="1560" priority="303" stopIfTrue="1" operator="notEqual">
      <formula>""</formula>
    </cfRule>
  </conditionalFormatting>
  <conditionalFormatting sqref="F148">
    <cfRule type="cellIs" dxfId="1559" priority="306" stopIfTrue="1" operator="notEqual">
      <formula>""</formula>
    </cfRule>
  </conditionalFormatting>
  <conditionalFormatting sqref="F148 E146:H146">
    <cfRule type="cellIs" dxfId="1558" priority="305" stopIfTrue="1" operator="notEqual">
      <formula>""</formula>
    </cfRule>
  </conditionalFormatting>
  <conditionalFormatting sqref="E90">
    <cfRule type="cellIs" dxfId="1557" priority="296" stopIfTrue="1" operator="notEqual">
      <formula>""</formula>
    </cfRule>
  </conditionalFormatting>
  <conditionalFormatting sqref="E90">
    <cfRule type="cellIs" dxfId="1556" priority="297" stopIfTrue="1" operator="notEqual">
      <formula>""</formula>
    </cfRule>
  </conditionalFormatting>
  <conditionalFormatting sqref="E90">
    <cfRule type="cellIs" dxfId="1555" priority="298" stopIfTrue="1" operator="notEqual">
      <formula>""</formula>
    </cfRule>
  </conditionalFormatting>
  <conditionalFormatting sqref="E87:E89">
    <cfRule type="cellIs" dxfId="1554" priority="299" stopIfTrue="1" operator="notEqual">
      <formula>""</formula>
    </cfRule>
  </conditionalFormatting>
  <conditionalFormatting sqref="E91:E106">
    <cfRule type="cellIs" dxfId="1553" priority="295" stopIfTrue="1" operator="notEqual">
      <formula>""</formula>
    </cfRule>
  </conditionalFormatting>
  <conditionalFormatting sqref="E87:E89">
    <cfRule type="cellIs" dxfId="1552" priority="301" stopIfTrue="1" operator="notEqual">
      <formula>""</formula>
    </cfRule>
  </conditionalFormatting>
  <conditionalFormatting sqref="E91:E106">
    <cfRule type="cellIs" dxfId="1551" priority="293" stopIfTrue="1" operator="notEqual">
      <formula>""</formula>
    </cfRule>
  </conditionalFormatting>
  <conditionalFormatting sqref="E94:E106">
    <cfRule type="cellIs" dxfId="1550" priority="291" stopIfTrue="1" operator="notEqual">
      <formula>""</formula>
    </cfRule>
  </conditionalFormatting>
  <conditionalFormatting sqref="E87:E89">
    <cfRule type="cellIs" dxfId="1549" priority="300" stopIfTrue="1" operator="notEqual">
      <formula>""</formula>
    </cfRule>
  </conditionalFormatting>
  <conditionalFormatting sqref="E91:E106">
    <cfRule type="cellIs" dxfId="1548" priority="294" stopIfTrue="1" operator="notEqual">
      <formula>""</formula>
    </cfRule>
  </conditionalFormatting>
  <conditionalFormatting sqref="E94:E106">
    <cfRule type="cellIs" dxfId="1547" priority="292" stopIfTrue="1" operator="notEqual">
      <formula>""</formula>
    </cfRule>
  </conditionalFormatting>
  <conditionalFormatting sqref="E94:E106">
    <cfRule type="cellIs" dxfId="1546" priority="290" stopIfTrue="1" operator="notEqual">
      <formula>""</formula>
    </cfRule>
  </conditionalFormatting>
  <conditionalFormatting sqref="E107:E108">
    <cfRule type="cellIs" dxfId="1545" priority="285" stopIfTrue="1" operator="notEqual">
      <formula>""</formula>
    </cfRule>
  </conditionalFormatting>
  <conditionalFormatting sqref="E108 G108:H108">
    <cfRule type="cellIs" dxfId="1544" priority="283" stopIfTrue="1" operator="notEqual">
      <formula>""</formula>
    </cfRule>
  </conditionalFormatting>
  <conditionalFormatting sqref="E109:E110">
    <cfRule type="cellIs" dxfId="1543" priority="274" stopIfTrue="1" operator="notEqual">
      <formula>""</formula>
    </cfRule>
  </conditionalFormatting>
  <conditionalFormatting sqref="E107:E108 G107:H108">
    <cfRule type="cellIs" dxfId="1542" priority="287" stopIfTrue="1" operator="notEqual">
      <formula>""</formula>
    </cfRule>
  </conditionalFormatting>
  <conditionalFormatting sqref="E108 G108:H108">
    <cfRule type="cellIs" dxfId="1541" priority="282" stopIfTrue="1" operator="notEqual">
      <formula>""</formula>
    </cfRule>
  </conditionalFormatting>
  <conditionalFormatting sqref="E109:E110 G109:H110">
    <cfRule type="cellIs" dxfId="1540" priority="276" stopIfTrue="1" operator="notEqual">
      <formula>""</formula>
    </cfRule>
  </conditionalFormatting>
  <conditionalFormatting sqref="E109:E110 G109:H110">
    <cfRule type="cellIs" dxfId="1539" priority="275" stopIfTrue="1" operator="notEqual">
      <formula>""</formula>
    </cfRule>
  </conditionalFormatting>
  <conditionalFormatting sqref="E107:E108 G107:H108">
    <cfRule type="cellIs" dxfId="1538" priority="286" stopIfTrue="1" operator="notEqual">
      <formula>""</formula>
    </cfRule>
  </conditionalFormatting>
  <conditionalFormatting sqref="E108">
    <cfRule type="cellIs" dxfId="1537" priority="281" stopIfTrue="1" operator="notEqual">
      <formula>""</formula>
    </cfRule>
  </conditionalFormatting>
  <conditionalFormatting sqref="E110 G110:H110">
    <cfRule type="cellIs" dxfId="1536" priority="272" stopIfTrue="1" operator="notEqual">
      <formula>""</formula>
    </cfRule>
  </conditionalFormatting>
  <conditionalFormatting sqref="E111:E112">
    <cfRule type="cellIs" dxfId="1535" priority="263" stopIfTrue="1" operator="notEqual">
      <formula>""</formula>
    </cfRule>
  </conditionalFormatting>
  <conditionalFormatting sqref="E110 G110:H110">
    <cfRule type="cellIs" dxfId="1534" priority="271" stopIfTrue="1" operator="notEqual">
      <formula>""</formula>
    </cfRule>
  </conditionalFormatting>
  <conditionalFormatting sqref="E111:E112 G111:H112">
    <cfRule type="cellIs" dxfId="1533" priority="265" stopIfTrue="1" operator="notEqual">
      <formula>""</formula>
    </cfRule>
  </conditionalFormatting>
  <conditionalFormatting sqref="E111:E112 G111:H112">
    <cfRule type="cellIs" dxfId="1532" priority="264" stopIfTrue="1" operator="notEqual">
      <formula>""</formula>
    </cfRule>
  </conditionalFormatting>
  <conditionalFormatting sqref="E110">
    <cfRule type="cellIs" dxfId="1531" priority="270" stopIfTrue="1" operator="notEqual">
      <formula>""</formula>
    </cfRule>
  </conditionalFormatting>
  <conditionalFormatting sqref="E112 G112:H112">
    <cfRule type="cellIs" dxfId="1530" priority="261" stopIfTrue="1" operator="notEqual">
      <formula>""</formula>
    </cfRule>
  </conditionalFormatting>
  <conditionalFormatting sqref="E113:E114">
    <cfRule type="cellIs" dxfId="1529" priority="252" stopIfTrue="1" operator="notEqual">
      <formula>""</formula>
    </cfRule>
  </conditionalFormatting>
  <conditionalFormatting sqref="E112 G112:H112">
    <cfRule type="cellIs" dxfId="1528" priority="260" stopIfTrue="1" operator="notEqual">
      <formula>""</formula>
    </cfRule>
  </conditionalFormatting>
  <conditionalFormatting sqref="E113:E114 G113:H114">
    <cfRule type="cellIs" dxfId="1527" priority="254" stopIfTrue="1" operator="notEqual">
      <formula>""</formula>
    </cfRule>
  </conditionalFormatting>
  <conditionalFormatting sqref="E113:E114 G113:H114">
    <cfRule type="cellIs" dxfId="1526" priority="253" stopIfTrue="1" operator="notEqual">
      <formula>""</formula>
    </cfRule>
  </conditionalFormatting>
  <conditionalFormatting sqref="E112">
    <cfRule type="cellIs" dxfId="1525" priority="259" stopIfTrue="1" operator="notEqual">
      <formula>""</formula>
    </cfRule>
  </conditionalFormatting>
  <conditionalFormatting sqref="E114 G114:H114">
    <cfRule type="cellIs" dxfId="1524" priority="250" stopIfTrue="1" operator="notEqual">
      <formula>""</formula>
    </cfRule>
  </conditionalFormatting>
  <conditionalFormatting sqref="E115:E116">
    <cfRule type="cellIs" dxfId="1523" priority="241" stopIfTrue="1" operator="notEqual">
      <formula>""</formula>
    </cfRule>
  </conditionalFormatting>
  <conditionalFormatting sqref="E114 G114:H114">
    <cfRule type="cellIs" dxfId="1522" priority="249" stopIfTrue="1" operator="notEqual">
      <formula>""</formula>
    </cfRule>
  </conditionalFormatting>
  <conditionalFormatting sqref="E115:E116 G115:H116">
    <cfRule type="cellIs" dxfId="1521" priority="243" stopIfTrue="1" operator="notEqual">
      <formula>""</formula>
    </cfRule>
  </conditionalFormatting>
  <conditionalFormatting sqref="E115:E116 G115:H116">
    <cfRule type="cellIs" dxfId="1520" priority="242" stopIfTrue="1" operator="notEqual">
      <formula>""</formula>
    </cfRule>
  </conditionalFormatting>
  <conditionalFormatting sqref="E114">
    <cfRule type="cellIs" dxfId="1519" priority="248" stopIfTrue="1" operator="notEqual">
      <formula>""</formula>
    </cfRule>
  </conditionalFormatting>
  <conditionalFormatting sqref="E116 G116:H116">
    <cfRule type="cellIs" dxfId="1518" priority="239" stopIfTrue="1" operator="notEqual">
      <formula>""</formula>
    </cfRule>
  </conditionalFormatting>
  <conditionalFormatting sqref="E117:E118">
    <cfRule type="cellIs" dxfId="1517" priority="230" stopIfTrue="1" operator="notEqual">
      <formula>""</formula>
    </cfRule>
  </conditionalFormatting>
  <conditionalFormatting sqref="E116 G116:H116">
    <cfRule type="cellIs" dxfId="1516" priority="238" stopIfTrue="1" operator="notEqual">
      <formula>""</formula>
    </cfRule>
  </conditionalFormatting>
  <conditionalFormatting sqref="E117:E118 G117:H118">
    <cfRule type="cellIs" dxfId="1515" priority="232" stopIfTrue="1" operator="notEqual">
      <formula>""</formula>
    </cfRule>
  </conditionalFormatting>
  <conditionalFormatting sqref="E117:E118 G117:H118">
    <cfRule type="cellIs" dxfId="1514" priority="231" stopIfTrue="1" operator="notEqual">
      <formula>""</formula>
    </cfRule>
  </conditionalFormatting>
  <conditionalFormatting sqref="E116">
    <cfRule type="cellIs" dxfId="1513" priority="237" stopIfTrue="1" operator="notEqual">
      <formula>""</formula>
    </cfRule>
  </conditionalFormatting>
  <conditionalFormatting sqref="E118 G118:H118">
    <cfRule type="cellIs" dxfId="1512" priority="228" stopIfTrue="1" operator="notEqual">
      <formula>""</formula>
    </cfRule>
  </conditionalFormatting>
  <conditionalFormatting sqref="E118 G118:H118">
    <cfRule type="cellIs" dxfId="1511" priority="227" stopIfTrue="1" operator="notEqual">
      <formula>""</formula>
    </cfRule>
  </conditionalFormatting>
  <conditionalFormatting sqref="C134:C146">
    <cfRule type="cellIs" dxfId="1510" priority="220" stopIfTrue="1" operator="notEqual">
      <formula>""</formula>
    </cfRule>
  </conditionalFormatting>
  <conditionalFormatting sqref="B146">
    <cfRule type="cellIs" dxfId="1509" priority="218" stopIfTrue="1" operator="notEqual">
      <formula>""</formula>
    </cfRule>
  </conditionalFormatting>
  <conditionalFormatting sqref="E118">
    <cfRule type="cellIs" dxfId="1508" priority="226" stopIfTrue="1" operator="notEqual">
      <formula>""</formula>
    </cfRule>
  </conditionalFormatting>
  <conditionalFormatting sqref="Y147:AA147">
    <cfRule type="cellIs" dxfId="1507" priority="222" stopIfTrue="1" operator="notEqual">
      <formula>""</formula>
    </cfRule>
  </conditionalFormatting>
  <conditionalFormatting sqref="C134:C145">
    <cfRule type="cellIs" dxfId="1506" priority="221" stopIfTrue="1" operator="notEqual">
      <formula>""</formula>
    </cfRule>
  </conditionalFormatting>
  <conditionalFormatting sqref="D146">
    <cfRule type="cellIs" dxfId="1505" priority="219" stopIfTrue="1" operator="equal">
      <formula>"Total"</formula>
    </cfRule>
  </conditionalFormatting>
  <conditionalFormatting sqref="C83">
    <cfRule type="cellIs" dxfId="1504" priority="81" stopIfTrue="1" operator="notEqual">
      <formula>""</formula>
    </cfRule>
  </conditionalFormatting>
  <conditionalFormatting sqref="D9">
    <cfRule type="cellIs" dxfId="1503" priority="217" stopIfTrue="1" operator="equal">
      <formula>"Total"</formula>
    </cfRule>
  </conditionalFormatting>
  <conditionalFormatting sqref="D9">
    <cfRule type="cellIs" dxfId="1502" priority="216" stopIfTrue="1" operator="equal">
      <formula>"Total"</formula>
    </cfRule>
  </conditionalFormatting>
  <conditionalFormatting sqref="G140:G145">
    <cfRule type="cellIs" dxfId="1501" priority="207" stopIfTrue="1" operator="notEqual">
      <formula>""</formula>
    </cfRule>
  </conditionalFormatting>
  <conditionalFormatting sqref="G139:H139 H140:H145">
    <cfRule type="cellIs" dxfId="1500" priority="208" stopIfTrue="1" operator="notEqual">
      <formula>""</formula>
    </cfRule>
  </conditionalFormatting>
  <conditionalFormatting sqref="G135:H135">
    <cfRule type="cellIs" dxfId="1499" priority="212" stopIfTrue="1" operator="notEqual">
      <formula>""</formula>
    </cfRule>
  </conditionalFormatting>
  <conditionalFormatting sqref="G134:H134">
    <cfRule type="cellIs" dxfId="1498" priority="214" stopIfTrue="1" operator="notEqual">
      <formula>""</formula>
    </cfRule>
  </conditionalFormatting>
  <conditionalFormatting sqref="G134:H134">
    <cfRule type="cellIs" dxfId="1497" priority="215" stopIfTrue="1" operator="notEqual">
      <formula>""</formula>
    </cfRule>
  </conditionalFormatting>
  <conditionalFormatting sqref="G135:H135">
    <cfRule type="cellIs" dxfId="1496" priority="213" stopIfTrue="1" operator="notEqual">
      <formula>""</formula>
    </cfRule>
  </conditionalFormatting>
  <conditionalFormatting sqref="G136:H138">
    <cfRule type="cellIs" dxfId="1495" priority="210" stopIfTrue="1" operator="notEqual">
      <formula>""</formula>
    </cfRule>
  </conditionalFormatting>
  <conditionalFormatting sqref="G136:H138">
    <cfRule type="cellIs" dxfId="1494" priority="211" stopIfTrue="1" operator="notEqual">
      <formula>""</formula>
    </cfRule>
  </conditionalFormatting>
  <conditionalFormatting sqref="G140:G145">
    <cfRule type="cellIs" dxfId="1493" priority="206" stopIfTrue="1" operator="notEqual">
      <formula>""</formula>
    </cfRule>
  </conditionalFormatting>
  <conditionalFormatting sqref="G139:H139 H140:H145">
    <cfRule type="cellIs" dxfId="1492" priority="209" stopIfTrue="1" operator="notEqual">
      <formula>""</formula>
    </cfRule>
  </conditionalFormatting>
  <conditionalFormatting sqref="D134">
    <cfRule type="cellIs" dxfId="1491" priority="201" stopIfTrue="1" operator="notEqual">
      <formula>""</formula>
    </cfRule>
  </conditionalFormatting>
  <conditionalFormatting sqref="D134">
    <cfRule type="cellIs" dxfId="1490" priority="200" stopIfTrue="1" operator="notEqual">
      <formula>""</formula>
    </cfRule>
  </conditionalFormatting>
  <conditionalFormatting sqref="E135">
    <cfRule type="cellIs" dxfId="1489" priority="199" stopIfTrue="1" operator="notEqual">
      <formula>""</formula>
    </cfRule>
  </conditionalFormatting>
  <conditionalFormatting sqref="D134">
    <cfRule type="cellIs" dxfId="1488" priority="202" stopIfTrue="1" operator="notEqual">
      <formula>""</formula>
    </cfRule>
  </conditionalFormatting>
  <conditionalFormatting sqref="E135">
    <cfRule type="cellIs" dxfId="1487" priority="197" stopIfTrue="1" operator="notEqual">
      <formula>""</formula>
    </cfRule>
  </conditionalFormatting>
  <conditionalFormatting sqref="E135">
    <cfRule type="cellIs" dxfId="1486" priority="198" stopIfTrue="1" operator="notEqual">
      <formula>""</formula>
    </cfRule>
  </conditionalFormatting>
  <conditionalFormatting sqref="E136:E137">
    <cfRule type="cellIs" dxfId="1485" priority="196" stopIfTrue="1" operator="notEqual">
      <formula>""</formula>
    </cfRule>
  </conditionalFormatting>
  <conditionalFormatting sqref="E136:E137">
    <cfRule type="cellIs" dxfId="1484" priority="194" stopIfTrue="1" operator="notEqual">
      <formula>""</formula>
    </cfRule>
  </conditionalFormatting>
  <conditionalFormatting sqref="E136:E137">
    <cfRule type="cellIs" dxfId="1483" priority="195" stopIfTrue="1" operator="notEqual">
      <formula>""</formula>
    </cfRule>
  </conditionalFormatting>
  <conditionalFormatting sqref="E138">
    <cfRule type="cellIs" dxfId="1482" priority="193" stopIfTrue="1" operator="notEqual">
      <formula>""</formula>
    </cfRule>
  </conditionalFormatting>
  <conditionalFormatting sqref="E138">
    <cfRule type="cellIs" dxfId="1481" priority="191" stopIfTrue="1" operator="notEqual">
      <formula>""</formula>
    </cfRule>
  </conditionalFormatting>
  <conditionalFormatting sqref="E138">
    <cfRule type="cellIs" dxfId="1480" priority="192" stopIfTrue="1" operator="notEqual">
      <formula>""</formula>
    </cfRule>
  </conditionalFormatting>
  <conditionalFormatting sqref="E139:E145">
    <cfRule type="cellIs" dxfId="1479" priority="190" stopIfTrue="1" operator="notEqual">
      <formula>""</formula>
    </cfRule>
  </conditionalFormatting>
  <conditionalFormatting sqref="E139:E145">
    <cfRule type="cellIs" dxfId="1478" priority="188" stopIfTrue="1" operator="notEqual">
      <formula>""</formula>
    </cfRule>
  </conditionalFormatting>
  <conditionalFormatting sqref="E139:E145">
    <cfRule type="cellIs" dxfId="1477" priority="189" stopIfTrue="1" operator="notEqual">
      <formula>""</formula>
    </cfRule>
  </conditionalFormatting>
  <conditionalFormatting sqref="C107:C117">
    <cfRule type="cellIs" dxfId="1476" priority="28" stopIfTrue="1" operator="notEqual">
      <formula>""</formula>
    </cfRule>
  </conditionalFormatting>
  <conditionalFormatting sqref="C108:C117">
    <cfRule type="cellIs" dxfId="1475" priority="26" stopIfTrue="1" operator="notEqual">
      <formula>""</formula>
    </cfRule>
  </conditionalFormatting>
  <conditionalFormatting sqref="C106 C11:C94">
    <cfRule type="cellIs" dxfId="1474" priority="187" stopIfTrue="1" operator="notEqual">
      <formula>""</formula>
    </cfRule>
  </conditionalFormatting>
  <conditionalFormatting sqref="C22">
    <cfRule type="cellIs" dxfId="1473" priority="186" stopIfTrue="1" operator="notEqual">
      <formula>""</formula>
    </cfRule>
  </conditionalFormatting>
  <conditionalFormatting sqref="C13:C33">
    <cfRule type="cellIs" dxfId="1472" priority="185" stopIfTrue="1" operator="notEqual">
      <formula>""</formula>
    </cfRule>
  </conditionalFormatting>
  <conditionalFormatting sqref="C106 C84:C94">
    <cfRule type="cellIs" dxfId="1471" priority="184" stopIfTrue="1" operator="notEqual">
      <formula>""</formula>
    </cfRule>
  </conditionalFormatting>
  <conditionalFormatting sqref="C83">
    <cfRule type="cellIs" dxfId="1470" priority="183" stopIfTrue="1" operator="notEqual">
      <formula>""</formula>
    </cfRule>
  </conditionalFormatting>
  <conditionalFormatting sqref="C83">
    <cfRule type="cellIs" dxfId="1469" priority="182" stopIfTrue="1" operator="notEqual">
      <formula>""</formula>
    </cfRule>
  </conditionalFormatting>
  <conditionalFormatting sqref="C84:C93">
    <cfRule type="cellIs" dxfId="1468" priority="178" stopIfTrue="1" operator="notEqual">
      <formula>""</formula>
    </cfRule>
  </conditionalFormatting>
  <conditionalFormatting sqref="C11:C22">
    <cfRule type="cellIs" dxfId="1467" priority="181" stopIfTrue="1" operator="notEqual">
      <formula>""</formula>
    </cfRule>
  </conditionalFormatting>
  <conditionalFormatting sqref="C72:C82">
    <cfRule type="cellIs" dxfId="1466" priority="180" stopIfTrue="1" operator="notEqual">
      <formula>""</formula>
    </cfRule>
  </conditionalFormatting>
  <conditionalFormatting sqref="C84:C93">
    <cfRule type="cellIs" dxfId="1465" priority="179" stopIfTrue="1" operator="notEqual">
      <formula>""</formula>
    </cfRule>
  </conditionalFormatting>
  <conditionalFormatting sqref="C83">
    <cfRule type="cellIs" dxfId="1464" priority="177" stopIfTrue="1" operator="notEqual">
      <formula>""</formula>
    </cfRule>
  </conditionalFormatting>
  <conditionalFormatting sqref="C83">
    <cfRule type="cellIs" dxfId="1463" priority="176" stopIfTrue="1" operator="notEqual">
      <formula>""</formula>
    </cfRule>
  </conditionalFormatting>
  <conditionalFormatting sqref="C72:C82">
    <cfRule type="cellIs" dxfId="1462" priority="175" stopIfTrue="1" operator="notEqual">
      <formula>""</formula>
    </cfRule>
  </conditionalFormatting>
  <conditionalFormatting sqref="C71">
    <cfRule type="cellIs" dxfId="1461" priority="174" stopIfTrue="1" operator="notEqual">
      <formula>""</formula>
    </cfRule>
  </conditionalFormatting>
  <conditionalFormatting sqref="C71">
    <cfRule type="cellIs" dxfId="1460" priority="173" stopIfTrue="1" operator="notEqual">
      <formula>""</formula>
    </cfRule>
  </conditionalFormatting>
  <conditionalFormatting sqref="C72:C81">
    <cfRule type="cellIs" dxfId="1459" priority="170" stopIfTrue="1" operator="notEqual">
      <formula>""</formula>
    </cfRule>
  </conditionalFormatting>
  <conditionalFormatting sqref="C60:C70">
    <cfRule type="cellIs" dxfId="1458" priority="172" stopIfTrue="1" operator="notEqual">
      <formula>""</formula>
    </cfRule>
  </conditionalFormatting>
  <conditionalFormatting sqref="C72:C81">
    <cfRule type="cellIs" dxfId="1457" priority="171" stopIfTrue="1" operator="notEqual">
      <formula>""</formula>
    </cfRule>
  </conditionalFormatting>
  <conditionalFormatting sqref="C84:C93">
    <cfRule type="cellIs" dxfId="1456" priority="169" stopIfTrue="1" operator="notEqual">
      <formula>""</formula>
    </cfRule>
  </conditionalFormatting>
  <conditionalFormatting sqref="C84:C93">
    <cfRule type="cellIs" dxfId="1455" priority="168" stopIfTrue="1" operator="notEqual">
      <formula>""</formula>
    </cfRule>
  </conditionalFormatting>
  <conditionalFormatting sqref="C83:C93">
    <cfRule type="cellIs" dxfId="1454" priority="167" stopIfTrue="1" operator="notEqual">
      <formula>""</formula>
    </cfRule>
  </conditionalFormatting>
  <conditionalFormatting sqref="C83:C93">
    <cfRule type="cellIs" dxfId="1453" priority="166" stopIfTrue="1" operator="notEqual">
      <formula>""</formula>
    </cfRule>
  </conditionalFormatting>
  <conditionalFormatting sqref="C11:C21">
    <cfRule type="cellIs" dxfId="1452" priority="165" stopIfTrue="1" operator="notEqual">
      <formula>""</formula>
    </cfRule>
  </conditionalFormatting>
  <conditionalFormatting sqref="C72:C82">
    <cfRule type="cellIs" dxfId="1451" priority="164" stopIfTrue="1" operator="notEqual">
      <formula>""</formula>
    </cfRule>
  </conditionalFormatting>
  <conditionalFormatting sqref="C71">
    <cfRule type="cellIs" dxfId="1450" priority="163" stopIfTrue="1" operator="notEqual">
      <formula>""</formula>
    </cfRule>
  </conditionalFormatting>
  <conditionalFormatting sqref="C71">
    <cfRule type="cellIs" dxfId="1449" priority="162" stopIfTrue="1" operator="notEqual">
      <formula>""</formula>
    </cfRule>
  </conditionalFormatting>
  <conditionalFormatting sqref="C72:C81">
    <cfRule type="cellIs" dxfId="1448" priority="159" stopIfTrue="1" operator="notEqual">
      <formula>""</formula>
    </cfRule>
  </conditionalFormatting>
  <conditionalFormatting sqref="C60:C70">
    <cfRule type="cellIs" dxfId="1447" priority="161" stopIfTrue="1" operator="notEqual">
      <formula>""</formula>
    </cfRule>
  </conditionalFormatting>
  <conditionalFormatting sqref="C72:C81">
    <cfRule type="cellIs" dxfId="1446" priority="160" stopIfTrue="1" operator="notEqual">
      <formula>""</formula>
    </cfRule>
  </conditionalFormatting>
  <conditionalFormatting sqref="C71">
    <cfRule type="cellIs" dxfId="1445" priority="158" stopIfTrue="1" operator="notEqual">
      <formula>""</formula>
    </cfRule>
  </conditionalFormatting>
  <conditionalFormatting sqref="C71">
    <cfRule type="cellIs" dxfId="1444" priority="157" stopIfTrue="1" operator="notEqual">
      <formula>""</formula>
    </cfRule>
  </conditionalFormatting>
  <conditionalFormatting sqref="C60:C70">
    <cfRule type="cellIs" dxfId="1443" priority="156" stopIfTrue="1" operator="notEqual">
      <formula>""</formula>
    </cfRule>
  </conditionalFormatting>
  <conditionalFormatting sqref="C59">
    <cfRule type="cellIs" dxfId="1442" priority="155" stopIfTrue="1" operator="notEqual">
      <formula>""</formula>
    </cfRule>
  </conditionalFormatting>
  <conditionalFormatting sqref="C59">
    <cfRule type="cellIs" dxfId="1441" priority="154" stopIfTrue="1" operator="notEqual">
      <formula>""</formula>
    </cfRule>
  </conditionalFormatting>
  <conditionalFormatting sqref="C60:C69">
    <cfRule type="cellIs" dxfId="1440" priority="151" stopIfTrue="1" operator="notEqual">
      <formula>""</formula>
    </cfRule>
  </conditionalFormatting>
  <conditionalFormatting sqref="C48:C58">
    <cfRule type="cellIs" dxfId="1439" priority="153" stopIfTrue="1" operator="notEqual">
      <formula>""</formula>
    </cfRule>
  </conditionalFormatting>
  <conditionalFormatting sqref="C60:C69">
    <cfRule type="cellIs" dxfId="1438" priority="152" stopIfTrue="1" operator="notEqual">
      <formula>""</formula>
    </cfRule>
  </conditionalFormatting>
  <conditionalFormatting sqref="C72:C81">
    <cfRule type="cellIs" dxfId="1437" priority="150" stopIfTrue="1" operator="notEqual">
      <formula>""</formula>
    </cfRule>
  </conditionalFormatting>
  <conditionalFormatting sqref="C72:C81">
    <cfRule type="cellIs" dxfId="1436" priority="149" stopIfTrue="1" operator="notEqual">
      <formula>""</formula>
    </cfRule>
  </conditionalFormatting>
  <conditionalFormatting sqref="B106 B11:B94">
    <cfRule type="cellIs" dxfId="1435" priority="148" stopIfTrue="1" operator="notEqual">
      <formula>""</formula>
    </cfRule>
  </conditionalFormatting>
  <conditionalFormatting sqref="C83:C93">
    <cfRule type="cellIs" dxfId="1434" priority="147" stopIfTrue="1" operator="notEqual">
      <formula>""</formula>
    </cfRule>
  </conditionalFormatting>
  <conditionalFormatting sqref="C83:C93">
    <cfRule type="cellIs" dxfId="1433" priority="146" stopIfTrue="1" operator="notEqual">
      <formula>""</formula>
    </cfRule>
  </conditionalFormatting>
  <conditionalFormatting sqref="C11:C21">
    <cfRule type="cellIs" dxfId="1432" priority="145" stopIfTrue="1" operator="notEqual">
      <formula>""</formula>
    </cfRule>
  </conditionalFormatting>
  <conditionalFormatting sqref="C72:C82">
    <cfRule type="cellIs" dxfId="1431" priority="144" stopIfTrue="1" operator="notEqual">
      <formula>""</formula>
    </cfRule>
  </conditionalFormatting>
  <conditionalFormatting sqref="C71">
    <cfRule type="cellIs" dxfId="1430" priority="143" stopIfTrue="1" operator="notEqual">
      <formula>""</formula>
    </cfRule>
  </conditionalFormatting>
  <conditionalFormatting sqref="C71">
    <cfRule type="cellIs" dxfId="1429" priority="142" stopIfTrue="1" operator="notEqual">
      <formula>""</formula>
    </cfRule>
  </conditionalFormatting>
  <conditionalFormatting sqref="C72:C81">
    <cfRule type="cellIs" dxfId="1428" priority="139" stopIfTrue="1" operator="notEqual">
      <formula>""</formula>
    </cfRule>
  </conditionalFormatting>
  <conditionalFormatting sqref="C60:C70">
    <cfRule type="cellIs" dxfId="1427" priority="141" stopIfTrue="1" operator="notEqual">
      <formula>""</formula>
    </cfRule>
  </conditionalFormatting>
  <conditionalFormatting sqref="C72:C81">
    <cfRule type="cellIs" dxfId="1426" priority="140" stopIfTrue="1" operator="notEqual">
      <formula>""</formula>
    </cfRule>
  </conditionalFormatting>
  <conditionalFormatting sqref="C71">
    <cfRule type="cellIs" dxfId="1425" priority="138" stopIfTrue="1" operator="notEqual">
      <formula>""</formula>
    </cfRule>
  </conditionalFormatting>
  <conditionalFormatting sqref="C71">
    <cfRule type="cellIs" dxfId="1424" priority="137" stopIfTrue="1" operator="notEqual">
      <formula>""</formula>
    </cfRule>
  </conditionalFormatting>
  <conditionalFormatting sqref="C60:C70">
    <cfRule type="cellIs" dxfId="1423" priority="136" stopIfTrue="1" operator="notEqual">
      <formula>""</formula>
    </cfRule>
  </conditionalFormatting>
  <conditionalFormatting sqref="C59">
    <cfRule type="cellIs" dxfId="1422" priority="135" stopIfTrue="1" operator="notEqual">
      <formula>""</formula>
    </cfRule>
  </conditionalFormatting>
  <conditionalFormatting sqref="C59">
    <cfRule type="cellIs" dxfId="1421" priority="134" stopIfTrue="1" operator="notEqual">
      <formula>""</formula>
    </cfRule>
  </conditionalFormatting>
  <conditionalFormatting sqref="C60:C69">
    <cfRule type="cellIs" dxfId="1420" priority="131" stopIfTrue="1" operator="notEqual">
      <formula>""</formula>
    </cfRule>
  </conditionalFormatting>
  <conditionalFormatting sqref="C48:C58">
    <cfRule type="cellIs" dxfId="1419" priority="133" stopIfTrue="1" operator="notEqual">
      <formula>""</formula>
    </cfRule>
  </conditionalFormatting>
  <conditionalFormatting sqref="C60:C69">
    <cfRule type="cellIs" dxfId="1418" priority="132" stopIfTrue="1" operator="notEqual">
      <formula>""</formula>
    </cfRule>
  </conditionalFormatting>
  <conditionalFormatting sqref="C72:C81">
    <cfRule type="cellIs" dxfId="1417" priority="130" stopIfTrue="1" operator="notEqual">
      <formula>""</formula>
    </cfRule>
  </conditionalFormatting>
  <conditionalFormatting sqref="C72:C81">
    <cfRule type="cellIs" dxfId="1416" priority="129" stopIfTrue="1" operator="notEqual">
      <formula>""</formula>
    </cfRule>
  </conditionalFormatting>
  <conditionalFormatting sqref="C71:C81">
    <cfRule type="cellIs" dxfId="1415" priority="128" stopIfTrue="1" operator="notEqual">
      <formula>""</formula>
    </cfRule>
  </conditionalFormatting>
  <conditionalFormatting sqref="C71:C81">
    <cfRule type="cellIs" dxfId="1414" priority="127" stopIfTrue="1" operator="notEqual">
      <formula>""</formula>
    </cfRule>
  </conditionalFormatting>
  <conditionalFormatting sqref="C60:C70">
    <cfRule type="cellIs" dxfId="1413" priority="126" stopIfTrue="1" operator="notEqual">
      <formula>""</formula>
    </cfRule>
  </conditionalFormatting>
  <conditionalFormatting sqref="C59">
    <cfRule type="cellIs" dxfId="1412" priority="125" stopIfTrue="1" operator="notEqual">
      <formula>""</formula>
    </cfRule>
  </conditionalFormatting>
  <conditionalFormatting sqref="C59">
    <cfRule type="cellIs" dxfId="1411" priority="124" stopIfTrue="1" operator="notEqual">
      <formula>""</formula>
    </cfRule>
  </conditionalFormatting>
  <conditionalFormatting sqref="C60:C69">
    <cfRule type="cellIs" dxfId="1410" priority="121" stopIfTrue="1" operator="notEqual">
      <formula>""</formula>
    </cfRule>
  </conditionalFormatting>
  <conditionalFormatting sqref="C48:C58">
    <cfRule type="cellIs" dxfId="1409" priority="123" stopIfTrue="1" operator="notEqual">
      <formula>""</formula>
    </cfRule>
  </conditionalFormatting>
  <conditionalFormatting sqref="C60:C69">
    <cfRule type="cellIs" dxfId="1408" priority="122" stopIfTrue="1" operator="notEqual">
      <formula>""</formula>
    </cfRule>
  </conditionalFormatting>
  <conditionalFormatting sqref="C59">
    <cfRule type="cellIs" dxfId="1407" priority="120" stopIfTrue="1" operator="notEqual">
      <formula>""</formula>
    </cfRule>
  </conditionalFormatting>
  <conditionalFormatting sqref="C59">
    <cfRule type="cellIs" dxfId="1406" priority="119" stopIfTrue="1" operator="notEqual">
      <formula>""</formula>
    </cfRule>
  </conditionalFormatting>
  <conditionalFormatting sqref="C48:C58">
    <cfRule type="cellIs" dxfId="1405" priority="118" stopIfTrue="1" operator="notEqual">
      <formula>""</formula>
    </cfRule>
  </conditionalFormatting>
  <conditionalFormatting sqref="C47">
    <cfRule type="cellIs" dxfId="1404" priority="117" stopIfTrue="1" operator="notEqual">
      <formula>""</formula>
    </cfRule>
  </conditionalFormatting>
  <conditionalFormatting sqref="C47">
    <cfRule type="cellIs" dxfId="1403" priority="116" stopIfTrue="1" operator="notEqual">
      <formula>""</formula>
    </cfRule>
  </conditionalFormatting>
  <conditionalFormatting sqref="C48:C57">
    <cfRule type="cellIs" dxfId="1402" priority="113" stopIfTrue="1" operator="notEqual">
      <formula>""</formula>
    </cfRule>
  </conditionalFormatting>
  <conditionalFormatting sqref="C36:C46">
    <cfRule type="cellIs" dxfId="1401" priority="115" stopIfTrue="1" operator="notEqual">
      <formula>""</formula>
    </cfRule>
  </conditionalFormatting>
  <conditionalFormatting sqref="C48:C57">
    <cfRule type="cellIs" dxfId="1400" priority="114" stopIfTrue="1" operator="notEqual">
      <formula>""</formula>
    </cfRule>
  </conditionalFormatting>
  <conditionalFormatting sqref="C60:C69">
    <cfRule type="cellIs" dxfId="1399" priority="112" stopIfTrue="1" operator="notEqual">
      <formula>""</formula>
    </cfRule>
  </conditionalFormatting>
  <conditionalFormatting sqref="C60:C69">
    <cfRule type="cellIs" dxfId="1398" priority="111" stopIfTrue="1" operator="notEqual">
      <formula>""</formula>
    </cfRule>
  </conditionalFormatting>
  <conditionalFormatting sqref="C106 C84:C94">
    <cfRule type="cellIs" dxfId="1397" priority="110" stopIfTrue="1" operator="notEqual">
      <formula>""</formula>
    </cfRule>
  </conditionalFormatting>
  <conditionalFormatting sqref="C106 C84:C94">
    <cfRule type="cellIs" dxfId="1396" priority="109" stopIfTrue="1" operator="notEqual">
      <formula>""</formula>
    </cfRule>
  </conditionalFormatting>
  <conditionalFormatting sqref="C83">
    <cfRule type="cellIs" dxfId="1395" priority="108" stopIfTrue="1" operator="notEqual">
      <formula>""</formula>
    </cfRule>
  </conditionalFormatting>
  <conditionalFormatting sqref="C83">
    <cfRule type="cellIs" dxfId="1394" priority="107" stopIfTrue="1" operator="notEqual">
      <formula>""</formula>
    </cfRule>
  </conditionalFormatting>
  <conditionalFormatting sqref="C84:C93">
    <cfRule type="cellIs" dxfId="1393" priority="104" stopIfTrue="1" operator="notEqual">
      <formula>""</formula>
    </cfRule>
  </conditionalFormatting>
  <conditionalFormatting sqref="C72:C82">
    <cfRule type="cellIs" dxfId="1392" priority="106" stopIfTrue="1" operator="notEqual">
      <formula>""</formula>
    </cfRule>
  </conditionalFormatting>
  <conditionalFormatting sqref="C84:C93">
    <cfRule type="cellIs" dxfId="1391" priority="105" stopIfTrue="1" operator="notEqual">
      <formula>""</formula>
    </cfRule>
  </conditionalFormatting>
  <conditionalFormatting sqref="C106 C84:C94">
    <cfRule type="cellIs" dxfId="1390" priority="103" stopIfTrue="1" operator="notEqual">
      <formula>""</formula>
    </cfRule>
  </conditionalFormatting>
  <conditionalFormatting sqref="C83">
    <cfRule type="cellIs" dxfId="1389" priority="102" stopIfTrue="1" operator="notEqual">
      <formula>""</formula>
    </cfRule>
  </conditionalFormatting>
  <conditionalFormatting sqref="C83">
    <cfRule type="cellIs" dxfId="1388" priority="101" stopIfTrue="1" operator="notEqual">
      <formula>""</formula>
    </cfRule>
  </conditionalFormatting>
  <conditionalFormatting sqref="C84:C93">
    <cfRule type="cellIs" dxfId="1387" priority="98" stopIfTrue="1" operator="notEqual">
      <formula>""</formula>
    </cfRule>
  </conditionalFormatting>
  <conditionalFormatting sqref="C72:C82">
    <cfRule type="cellIs" dxfId="1386" priority="100" stopIfTrue="1" operator="notEqual">
      <formula>""</formula>
    </cfRule>
  </conditionalFormatting>
  <conditionalFormatting sqref="C84:C93">
    <cfRule type="cellIs" dxfId="1385" priority="99" stopIfTrue="1" operator="notEqual">
      <formula>""</formula>
    </cfRule>
  </conditionalFormatting>
  <conditionalFormatting sqref="C83">
    <cfRule type="cellIs" dxfId="1384" priority="97" stopIfTrue="1" operator="notEqual">
      <formula>""</formula>
    </cfRule>
  </conditionalFormatting>
  <conditionalFormatting sqref="C83">
    <cfRule type="cellIs" dxfId="1383" priority="96" stopIfTrue="1" operator="notEqual">
      <formula>""</formula>
    </cfRule>
  </conditionalFormatting>
  <conditionalFormatting sqref="C72:C82">
    <cfRule type="cellIs" dxfId="1382" priority="95" stopIfTrue="1" operator="notEqual">
      <formula>""</formula>
    </cfRule>
  </conditionalFormatting>
  <conditionalFormatting sqref="C71">
    <cfRule type="cellIs" dxfId="1381" priority="94" stopIfTrue="1" operator="notEqual">
      <formula>""</formula>
    </cfRule>
  </conditionalFormatting>
  <conditionalFormatting sqref="C71">
    <cfRule type="cellIs" dxfId="1380" priority="93" stopIfTrue="1" operator="notEqual">
      <formula>""</formula>
    </cfRule>
  </conditionalFormatting>
  <conditionalFormatting sqref="C72:C81">
    <cfRule type="cellIs" dxfId="1379" priority="90" stopIfTrue="1" operator="notEqual">
      <formula>""</formula>
    </cfRule>
  </conditionalFormatting>
  <conditionalFormatting sqref="C60:C70">
    <cfRule type="cellIs" dxfId="1378" priority="92" stopIfTrue="1" operator="notEqual">
      <formula>""</formula>
    </cfRule>
  </conditionalFormatting>
  <conditionalFormatting sqref="C72:C81">
    <cfRule type="cellIs" dxfId="1377" priority="91" stopIfTrue="1" operator="notEqual">
      <formula>""</formula>
    </cfRule>
  </conditionalFormatting>
  <conditionalFormatting sqref="C84:C93">
    <cfRule type="cellIs" dxfId="1376" priority="89" stopIfTrue="1" operator="notEqual">
      <formula>""</formula>
    </cfRule>
  </conditionalFormatting>
  <conditionalFormatting sqref="C84:C93">
    <cfRule type="cellIs" dxfId="1375" priority="88" stopIfTrue="1" operator="notEqual">
      <formula>""</formula>
    </cfRule>
  </conditionalFormatting>
  <conditionalFormatting sqref="C106 C84:C94">
    <cfRule type="cellIs" dxfId="1374" priority="87" stopIfTrue="1" operator="notEqual">
      <formula>""</formula>
    </cfRule>
  </conditionalFormatting>
  <conditionalFormatting sqref="C83">
    <cfRule type="cellIs" dxfId="1373" priority="86" stopIfTrue="1" operator="notEqual">
      <formula>""</formula>
    </cfRule>
  </conditionalFormatting>
  <conditionalFormatting sqref="C83">
    <cfRule type="cellIs" dxfId="1372" priority="85" stopIfTrue="1" operator="notEqual">
      <formula>""</formula>
    </cfRule>
  </conditionalFormatting>
  <conditionalFormatting sqref="C84:C93">
    <cfRule type="cellIs" dxfId="1371" priority="82" stopIfTrue="1" operator="notEqual">
      <formula>""</formula>
    </cfRule>
  </conditionalFormatting>
  <conditionalFormatting sqref="C72:C82">
    <cfRule type="cellIs" dxfId="1370" priority="84" stopIfTrue="1" operator="notEqual">
      <formula>""</formula>
    </cfRule>
  </conditionalFormatting>
  <conditionalFormatting sqref="C84:C93">
    <cfRule type="cellIs" dxfId="1369" priority="83" stopIfTrue="1" operator="notEqual">
      <formula>""</formula>
    </cfRule>
  </conditionalFormatting>
  <conditionalFormatting sqref="C83">
    <cfRule type="cellIs" dxfId="1368" priority="80" stopIfTrue="1" operator="notEqual">
      <formula>""</formula>
    </cfRule>
  </conditionalFormatting>
  <conditionalFormatting sqref="C72:C82">
    <cfRule type="cellIs" dxfId="1367" priority="79" stopIfTrue="1" operator="notEqual">
      <formula>""</formula>
    </cfRule>
  </conditionalFormatting>
  <conditionalFormatting sqref="C71">
    <cfRule type="cellIs" dxfId="1366" priority="78" stopIfTrue="1" operator="notEqual">
      <formula>""</formula>
    </cfRule>
  </conditionalFormatting>
  <conditionalFormatting sqref="C71">
    <cfRule type="cellIs" dxfId="1365" priority="77" stopIfTrue="1" operator="notEqual">
      <formula>""</formula>
    </cfRule>
  </conditionalFormatting>
  <conditionalFormatting sqref="C72:C81">
    <cfRule type="cellIs" dxfId="1364" priority="74" stopIfTrue="1" operator="notEqual">
      <formula>""</formula>
    </cfRule>
  </conditionalFormatting>
  <conditionalFormatting sqref="C60:C70">
    <cfRule type="cellIs" dxfId="1363" priority="76" stopIfTrue="1" operator="notEqual">
      <formula>""</formula>
    </cfRule>
  </conditionalFormatting>
  <conditionalFormatting sqref="C72:C81">
    <cfRule type="cellIs" dxfId="1362" priority="75" stopIfTrue="1" operator="notEqual">
      <formula>""</formula>
    </cfRule>
  </conditionalFormatting>
  <conditionalFormatting sqref="C84:C93">
    <cfRule type="cellIs" dxfId="1361" priority="73" stopIfTrue="1" operator="notEqual">
      <formula>""</formula>
    </cfRule>
  </conditionalFormatting>
  <conditionalFormatting sqref="C84:C93">
    <cfRule type="cellIs" dxfId="1360" priority="72" stopIfTrue="1" operator="notEqual">
      <formula>""</formula>
    </cfRule>
  </conditionalFormatting>
  <conditionalFormatting sqref="C83:C93">
    <cfRule type="cellIs" dxfId="1359" priority="71" stopIfTrue="1" operator="notEqual">
      <formula>""</formula>
    </cfRule>
  </conditionalFormatting>
  <conditionalFormatting sqref="C83:C93">
    <cfRule type="cellIs" dxfId="1358" priority="70" stopIfTrue="1" operator="notEqual">
      <formula>""</formula>
    </cfRule>
  </conditionalFormatting>
  <conditionalFormatting sqref="C72:C82">
    <cfRule type="cellIs" dxfId="1357" priority="69" stopIfTrue="1" operator="notEqual">
      <formula>""</formula>
    </cfRule>
  </conditionalFormatting>
  <conditionalFormatting sqref="C71">
    <cfRule type="cellIs" dxfId="1356" priority="68" stopIfTrue="1" operator="notEqual">
      <formula>""</formula>
    </cfRule>
  </conditionalFormatting>
  <conditionalFormatting sqref="C71">
    <cfRule type="cellIs" dxfId="1355" priority="67" stopIfTrue="1" operator="notEqual">
      <formula>""</formula>
    </cfRule>
  </conditionalFormatting>
  <conditionalFormatting sqref="C72:C81">
    <cfRule type="cellIs" dxfId="1354" priority="64" stopIfTrue="1" operator="notEqual">
      <formula>""</formula>
    </cfRule>
  </conditionalFormatting>
  <conditionalFormatting sqref="C60:C70">
    <cfRule type="cellIs" dxfId="1353" priority="66" stopIfTrue="1" operator="notEqual">
      <formula>""</formula>
    </cfRule>
  </conditionalFormatting>
  <conditionalFormatting sqref="C72:C81">
    <cfRule type="cellIs" dxfId="1352" priority="65" stopIfTrue="1" operator="notEqual">
      <formula>""</formula>
    </cfRule>
  </conditionalFormatting>
  <conditionalFormatting sqref="C71">
    <cfRule type="cellIs" dxfId="1351" priority="63" stopIfTrue="1" operator="notEqual">
      <formula>""</formula>
    </cfRule>
  </conditionalFormatting>
  <conditionalFormatting sqref="C71">
    <cfRule type="cellIs" dxfId="1350" priority="62" stopIfTrue="1" operator="notEqual">
      <formula>""</formula>
    </cfRule>
  </conditionalFormatting>
  <conditionalFormatting sqref="C60:C70">
    <cfRule type="cellIs" dxfId="1349" priority="61" stopIfTrue="1" operator="notEqual">
      <formula>""</formula>
    </cfRule>
  </conditionalFormatting>
  <conditionalFormatting sqref="C59">
    <cfRule type="cellIs" dxfId="1348" priority="60" stopIfTrue="1" operator="notEqual">
      <formula>""</formula>
    </cfRule>
  </conditionalFormatting>
  <conditionalFormatting sqref="C59">
    <cfRule type="cellIs" dxfId="1347" priority="59" stopIfTrue="1" operator="notEqual">
      <formula>""</formula>
    </cfRule>
  </conditionalFormatting>
  <conditionalFormatting sqref="C60:C69">
    <cfRule type="cellIs" dxfId="1346" priority="56" stopIfTrue="1" operator="notEqual">
      <formula>""</formula>
    </cfRule>
  </conditionalFormatting>
  <conditionalFormatting sqref="C48:C58">
    <cfRule type="cellIs" dxfId="1345" priority="58" stopIfTrue="1" operator="notEqual">
      <formula>""</formula>
    </cfRule>
  </conditionalFormatting>
  <conditionalFormatting sqref="C60:C69">
    <cfRule type="cellIs" dxfId="1344" priority="57" stopIfTrue="1" operator="notEqual">
      <formula>""</formula>
    </cfRule>
  </conditionalFormatting>
  <conditionalFormatting sqref="C72:C81">
    <cfRule type="cellIs" dxfId="1343" priority="55" stopIfTrue="1" operator="notEqual">
      <formula>""</formula>
    </cfRule>
  </conditionalFormatting>
  <conditionalFormatting sqref="C72:C81">
    <cfRule type="cellIs" dxfId="1342" priority="54" stopIfTrue="1" operator="notEqual">
      <formula>""</formula>
    </cfRule>
  </conditionalFormatting>
  <conditionalFormatting sqref="C95">
    <cfRule type="cellIs" dxfId="1341" priority="53" stopIfTrue="1" operator="notEqual">
      <formula>""</formula>
    </cfRule>
  </conditionalFormatting>
  <conditionalFormatting sqref="C95:C105">
    <cfRule type="cellIs" dxfId="1340" priority="52" stopIfTrue="1" operator="notEqual">
      <formula>""</formula>
    </cfRule>
  </conditionalFormatting>
  <conditionalFormatting sqref="C95:C105">
    <cfRule type="cellIs" dxfId="1339" priority="51" stopIfTrue="1" operator="notEqual">
      <formula>""</formula>
    </cfRule>
  </conditionalFormatting>
  <conditionalFormatting sqref="B95:B105">
    <cfRule type="cellIs" dxfId="1338" priority="50" stopIfTrue="1" operator="notEqual">
      <formula>""</formula>
    </cfRule>
  </conditionalFormatting>
  <conditionalFormatting sqref="C96:C105">
    <cfRule type="cellIs" dxfId="1337" priority="49" stopIfTrue="1" operator="notEqual">
      <formula>""</formula>
    </cfRule>
  </conditionalFormatting>
  <conditionalFormatting sqref="C95">
    <cfRule type="cellIs" dxfId="1336" priority="48" stopIfTrue="1" operator="notEqual">
      <formula>""</formula>
    </cfRule>
  </conditionalFormatting>
  <conditionalFormatting sqref="C95">
    <cfRule type="cellIs" dxfId="1335" priority="47" stopIfTrue="1" operator="notEqual">
      <formula>""</formula>
    </cfRule>
  </conditionalFormatting>
  <conditionalFormatting sqref="C96:C105">
    <cfRule type="cellIs" dxfId="1334" priority="45" stopIfTrue="1" operator="notEqual">
      <formula>""</formula>
    </cfRule>
  </conditionalFormatting>
  <conditionalFormatting sqref="C96:C105">
    <cfRule type="cellIs" dxfId="1333" priority="46" stopIfTrue="1" operator="notEqual">
      <formula>""</formula>
    </cfRule>
  </conditionalFormatting>
  <conditionalFormatting sqref="C95">
    <cfRule type="cellIs" dxfId="1332" priority="44" stopIfTrue="1" operator="notEqual">
      <formula>""</formula>
    </cfRule>
  </conditionalFormatting>
  <conditionalFormatting sqref="C95">
    <cfRule type="cellIs" dxfId="1331" priority="43" stopIfTrue="1" operator="notEqual">
      <formula>""</formula>
    </cfRule>
  </conditionalFormatting>
  <conditionalFormatting sqref="C96:C105">
    <cfRule type="cellIs" dxfId="1330" priority="42" stopIfTrue="1" operator="notEqual">
      <formula>""</formula>
    </cfRule>
  </conditionalFormatting>
  <conditionalFormatting sqref="C96:C105">
    <cfRule type="cellIs" dxfId="1329" priority="41" stopIfTrue="1" operator="notEqual">
      <formula>""</formula>
    </cfRule>
  </conditionalFormatting>
  <conditionalFormatting sqref="C95:C105">
    <cfRule type="cellIs" dxfId="1328" priority="40" stopIfTrue="1" operator="notEqual">
      <formula>""</formula>
    </cfRule>
  </conditionalFormatting>
  <conditionalFormatting sqref="C95:C105">
    <cfRule type="cellIs" dxfId="1327" priority="39" stopIfTrue="1" operator="notEqual">
      <formula>""</formula>
    </cfRule>
  </conditionalFormatting>
  <conditionalFormatting sqref="C95:C105">
    <cfRule type="cellIs" dxfId="1326" priority="38" stopIfTrue="1" operator="notEqual">
      <formula>""</formula>
    </cfRule>
  </conditionalFormatting>
  <conditionalFormatting sqref="C95:C105">
    <cfRule type="cellIs" dxfId="1325" priority="37" stopIfTrue="1" operator="notEqual">
      <formula>""</formula>
    </cfRule>
  </conditionalFormatting>
  <conditionalFormatting sqref="C96:C105">
    <cfRule type="cellIs" dxfId="1324" priority="36" stopIfTrue="1" operator="notEqual">
      <formula>""</formula>
    </cfRule>
  </conditionalFormatting>
  <conditionalFormatting sqref="C96:C105">
    <cfRule type="cellIs" dxfId="1323" priority="35" stopIfTrue="1" operator="notEqual">
      <formula>""</formula>
    </cfRule>
  </conditionalFormatting>
  <conditionalFormatting sqref="C96:C105">
    <cfRule type="cellIs" dxfId="1322" priority="34" stopIfTrue="1" operator="notEqual">
      <formula>""</formula>
    </cfRule>
  </conditionalFormatting>
  <conditionalFormatting sqref="C96:C105">
    <cfRule type="cellIs" dxfId="1321" priority="33" stopIfTrue="1" operator="notEqual">
      <formula>""</formula>
    </cfRule>
  </conditionalFormatting>
  <conditionalFormatting sqref="C96:C105">
    <cfRule type="cellIs" dxfId="1320" priority="32" stopIfTrue="1" operator="notEqual">
      <formula>""</formula>
    </cfRule>
  </conditionalFormatting>
  <conditionalFormatting sqref="C118">
    <cfRule type="cellIs" dxfId="1319" priority="31" stopIfTrue="1" operator="notEqual">
      <formula>""</formula>
    </cfRule>
  </conditionalFormatting>
  <conditionalFormatting sqref="C118">
    <cfRule type="cellIs" dxfId="1318" priority="30" stopIfTrue="1" operator="notEqual">
      <formula>""</formula>
    </cfRule>
  </conditionalFormatting>
  <conditionalFormatting sqref="C107:C117">
    <cfRule type="cellIs" dxfId="1317" priority="29" stopIfTrue="1" operator="notEqual">
      <formula>""</formula>
    </cfRule>
  </conditionalFormatting>
  <conditionalFormatting sqref="C108:C117">
    <cfRule type="cellIs" dxfId="1316" priority="27" stopIfTrue="1" operator="notEqual">
      <formula>""</formula>
    </cfRule>
  </conditionalFormatting>
  <conditionalFormatting sqref="B107:B118">
    <cfRule type="cellIs" dxfId="1315" priority="24" stopIfTrue="1" operator="notEqual">
      <formula>""</formula>
    </cfRule>
  </conditionalFormatting>
  <conditionalFormatting sqref="B107:B118">
    <cfRule type="cellIs" dxfId="1314" priority="25" stopIfTrue="1" operator="notEqual">
      <formula>""</formula>
    </cfRule>
  </conditionalFormatting>
  <conditionalFormatting sqref="D135:D145">
    <cfRule type="cellIs" dxfId="1313" priority="23" stopIfTrue="1" operator="equal">
      <formula>"Total"</formula>
    </cfRule>
  </conditionalFormatting>
  <conditionalFormatting sqref="E120 E122 E124 E126 E128 E130 G120:H120 G122:H122 G124:H124 G126:H126 G128:H128 G130:H130">
    <cfRule type="cellIs" dxfId="1312" priority="17" stopIfTrue="1" operator="notEqual">
      <formula>""</formula>
    </cfRule>
  </conditionalFormatting>
  <conditionalFormatting sqref="E119:E130">
    <cfRule type="cellIs" dxfId="1311" priority="19" stopIfTrue="1" operator="notEqual">
      <formula>""</formula>
    </cfRule>
  </conditionalFormatting>
  <conditionalFormatting sqref="E119:E130 G119:H130">
    <cfRule type="cellIs" dxfId="1310" priority="21" stopIfTrue="1" operator="notEqual">
      <formula>""</formula>
    </cfRule>
  </conditionalFormatting>
  <conditionalFormatting sqref="E120 E122 E124 E126 E128 E130 G120:H120 G122:H122 G124:H124 G126:H126 G128:H128 G130:H130">
    <cfRule type="cellIs" dxfId="1309" priority="16" stopIfTrue="1" operator="notEqual">
      <formula>""</formula>
    </cfRule>
  </conditionalFormatting>
  <conditionalFormatting sqref="B119:B130">
    <cfRule type="cellIs" dxfId="1308" priority="9" stopIfTrue="1" operator="notEqual">
      <formula>""</formula>
    </cfRule>
  </conditionalFormatting>
  <conditionalFormatting sqref="E119:E130 G119:H130">
    <cfRule type="cellIs" dxfId="1307" priority="20" stopIfTrue="1" operator="notEqual">
      <formula>""</formula>
    </cfRule>
  </conditionalFormatting>
  <conditionalFormatting sqref="E120 E122 E124 E126 E128 E130">
    <cfRule type="cellIs" dxfId="1306" priority="15" stopIfTrue="1" operator="notEqual">
      <formula>""</formula>
    </cfRule>
  </conditionalFormatting>
  <conditionalFormatting sqref="B119:B130">
    <cfRule type="cellIs" dxfId="1305" priority="8" stopIfTrue="1" operator="notEqual">
      <formula>""</formula>
    </cfRule>
  </conditionalFormatting>
  <conditionalFormatting sqref="B134:B145">
    <cfRule type="cellIs" dxfId="1304" priority="7" stopIfTrue="1" operator="notEqual">
      <formula>""</formula>
    </cfRule>
  </conditionalFormatting>
  <conditionalFormatting sqref="C119:C130">
    <cfRule type="cellIs" dxfId="1303" priority="11" stopIfTrue="1" operator="notEqual">
      <formula>""</formula>
    </cfRule>
  </conditionalFormatting>
  <conditionalFormatting sqref="C119:C130">
    <cfRule type="cellIs" dxfId="1302" priority="10" stopIfTrue="1" operator="notEqual">
      <formula>""</formula>
    </cfRule>
  </conditionalFormatting>
  <conditionalFormatting sqref="B134:B145">
    <cfRule type="cellIs" dxfId="1301" priority="6" stopIfTrue="1" operator="notEqual">
      <formula>""</formula>
    </cfRule>
  </conditionalFormatting>
  <conditionalFormatting sqref="F11:F130">
    <cfRule type="cellIs" dxfId="1300" priority="5" stopIfTrue="1" operator="equal">
      <formula>"Total"</formula>
    </cfRule>
  </conditionalFormatting>
  <conditionalFormatting sqref="F134">
    <cfRule type="cellIs" dxfId="1299" priority="2" stopIfTrue="1" operator="notEqual">
      <formula>""</formula>
    </cfRule>
  </conditionalFormatting>
  <conditionalFormatting sqref="F134">
    <cfRule type="cellIs" dxfId="1298" priority="4" stopIfTrue="1" operator="notEqual">
      <formula>""</formula>
    </cfRule>
  </conditionalFormatting>
  <conditionalFormatting sqref="F134">
    <cfRule type="cellIs" dxfId="1297" priority="3" stopIfTrue="1" operator="notEqual">
      <formula>""</formula>
    </cfRule>
  </conditionalFormatting>
  <conditionalFormatting sqref="F135:F145">
    <cfRule type="cellIs" dxfId="1296" priority="1" stopIfTrue="1" operator="equal">
      <formula>"Total"</formula>
    </cfRule>
  </conditionalFormatting>
  <pageMargins left="0.19685039370078741" right="7.874015748031496E-2" top="0.31496062992125984" bottom="0.27559055118110237" header="0.15748031496062992" footer="0.31496062992125984"/>
  <pageSetup paperSize="9" scale="86" orientation="landscape" horizontalDpi="4294967294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208"/>
  <sheetViews>
    <sheetView view="pageBreakPreview" zoomScale="110" zoomScaleNormal="110" zoomScaleSheetLayoutView="110" workbookViewId="0">
      <pane ySplit="10" topLeftCell="A124" activePane="bottomLeft" state="frozen"/>
      <selection pane="bottomLeft" activeCell="C136" sqref="C136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" style="1" customWidth="1"/>
    <col min="5" max="5" width="5" style="1" customWidth="1"/>
    <col min="6" max="6" width="6" style="1" customWidth="1"/>
    <col min="7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2" width="6.42578125" style="1" customWidth="1"/>
    <col min="13" max="13" width="6.710937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114" t="s">
        <v>191</v>
      </c>
      <c r="C7" s="113"/>
      <c r="D7" s="45"/>
      <c r="E7" s="45"/>
      <c r="F7" s="45"/>
      <c r="G7" s="45"/>
      <c r="H7" s="45"/>
      <c r="I7" s="45"/>
      <c r="J7" s="45"/>
      <c r="K7" s="462" t="s">
        <v>190</v>
      </c>
      <c r="L7" s="462"/>
      <c r="M7" s="363">
        <f>'base(indices)'!K1</f>
        <v>44044</v>
      </c>
      <c r="O7" s="425" t="s">
        <v>192</v>
      </c>
      <c r="P7" s="425"/>
      <c r="T7" s="115" t="s">
        <v>156</v>
      </c>
      <c r="U7" s="21"/>
      <c r="V7" s="21"/>
      <c r="W7" s="411">
        <f>'base(indices)'!H1</f>
        <v>44409</v>
      </c>
      <c r="X7" s="411"/>
    </row>
    <row r="8" spans="1:27" ht="13.5" thickBot="1">
      <c r="B8" s="6" t="str">
        <f>'BENEFÍCIOS-SEM JRS E SEM CORREÇ'!B8</f>
        <v>Obs: D.I.P. (Data Início Pgto-Adm) em:</v>
      </c>
      <c r="I8" s="421">
        <f>'BENEFÍCIOS-SEM JRS E SEM CORREÇ'!I8:I8</f>
        <v>44409</v>
      </c>
      <c r="J8" s="421"/>
      <c r="K8" s="273"/>
      <c r="L8" s="109"/>
      <c r="M8" s="110"/>
      <c r="N8" s="111"/>
      <c r="O8" s="110"/>
      <c r="P8" s="110"/>
    </row>
    <row r="9" spans="1:27" ht="12.75" customHeight="1" thickBot="1">
      <c r="A9" s="413" t="s">
        <v>42</v>
      </c>
      <c r="B9" s="460" t="s">
        <v>4</v>
      </c>
      <c r="C9" s="417" t="s">
        <v>36</v>
      </c>
      <c r="D9" s="419" t="s">
        <v>37</v>
      </c>
      <c r="E9" s="419" t="s">
        <v>43</v>
      </c>
      <c r="F9" s="391" t="s">
        <v>164</v>
      </c>
      <c r="G9" s="391" t="s">
        <v>165</v>
      </c>
      <c r="H9" s="404" t="s">
        <v>157</v>
      </c>
      <c r="I9" s="438" t="s">
        <v>159</v>
      </c>
      <c r="J9" s="430" t="s">
        <v>155</v>
      </c>
      <c r="K9" s="457"/>
      <c r="L9" s="458"/>
      <c r="M9" s="422">
        <v>0.95</v>
      </c>
      <c r="N9" s="423"/>
      <c r="O9" s="424"/>
      <c r="P9" s="426">
        <v>0.9</v>
      </c>
      <c r="Q9" s="427"/>
      <c r="R9" s="428"/>
      <c r="S9" s="422">
        <v>0.8</v>
      </c>
      <c r="T9" s="423"/>
      <c r="U9" s="424"/>
      <c r="V9" s="426">
        <v>0.7</v>
      </c>
      <c r="W9" s="427"/>
      <c r="X9" s="428"/>
      <c r="Y9" s="426">
        <v>0.6</v>
      </c>
      <c r="Z9" s="427"/>
      <c r="AA9" s="428"/>
    </row>
    <row r="10" spans="1:27" ht="33.75" customHeight="1" thickBot="1">
      <c r="A10" s="459"/>
      <c r="B10" s="461"/>
      <c r="C10" s="418"/>
      <c r="D10" s="420"/>
      <c r="E10" s="420"/>
      <c r="F10" s="392"/>
      <c r="G10" s="392"/>
      <c r="H10" s="405"/>
      <c r="I10" s="439"/>
      <c r="J10" s="35" t="s">
        <v>38</v>
      </c>
      <c r="K10" s="200" t="s">
        <v>82</v>
      </c>
      <c r="L10" s="212" t="s">
        <v>0</v>
      </c>
      <c r="M10" s="357" t="s">
        <v>38</v>
      </c>
      <c r="N10" s="200" t="s">
        <v>82</v>
      </c>
      <c r="O10" s="357">
        <v>0.95</v>
      </c>
      <c r="P10" s="34" t="s">
        <v>38</v>
      </c>
      <c r="Q10" s="200" t="s">
        <v>82</v>
      </c>
      <c r="R10" s="201" t="s">
        <v>39</v>
      </c>
      <c r="S10" s="357" t="s">
        <v>38</v>
      </c>
      <c r="T10" s="200" t="s">
        <v>82</v>
      </c>
      <c r="U10" s="357" t="s">
        <v>46</v>
      </c>
      <c r="V10" s="357" t="s">
        <v>38</v>
      </c>
      <c r="W10" s="200" t="s">
        <v>82</v>
      </c>
      <c r="X10" s="357" t="s">
        <v>47</v>
      </c>
      <c r="Y10" s="357" t="s">
        <v>38</v>
      </c>
      <c r="Z10" s="200" t="s">
        <v>82</v>
      </c>
      <c r="AA10" s="357" t="s">
        <v>48</v>
      </c>
    </row>
    <row r="11" spans="1:27" ht="13.5" customHeight="1">
      <c r="A11" s="219">
        <v>120</v>
      </c>
      <c r="B11" s="160">
        <v>40544</v>
      </c>
      <c r="C11" s="47">
        <v>540</v>
      </c>
      <c r="D11" s="220">
        <f>'base(indices)'!G16</f>
        <v>1.42336467</v>
      </c>
      <c r="E11" s="87">
        <f t="shared" ref="E11:E74" si="0">C11*D11</f>
        <v>768.6169218</v>
      </c>
      <c r="F11" s="359">
        <f>'base(indices)'!I16</f>
        <v>1.7061E-2</v>
      </c>
      <c r="G11" s="87">
        <f t="shared" ref="G11:G74" si="1">E11*F11</f>
        <v>13.1133733028298</v>
      </c>
      <c r="H11" s="47">
        <f t="shared" ref="H11:H74" si="2">E11+G11</f>
        <v>781.73029510282981</v>
      </c>
      <c r="I11" s="293">
        <f>H131</f>
        <v>124928.07610790325</v>
      </c>
      <c r="J11" s="123">
        <f>IF((I11)+K11&gt;I148,I148-K11,(I11))</f>
        <v>58029.135071328608</v>
      </c>
      <c r="K11" s="123">
        <f t="shared" ref="K11:K74" si="3">I$147</f>
        <v>7970.8649286713926</v>
      </c>
      <c r="L11" s="290">
        <f t="shared" ref="L11:L20" si="4">J11+K11</f>
        <v>66000</v>
      </c>
      <c r="M11" s="123">
        <f>$J$11*M$9</f>
        <v>55127.678317762176</v>
      </c>
      <c r="N11" s="123">
        <f t="shared" ref="N11:N20" si="5">K11*M$9</f>
        <v>7572.3216822378226</v>
      </c>
      <c r="O11" s="123">
        <f t="shared" ref="O11:O20" si="6">M11+N11</f>
        <v>62700</v>
      </c>
      <c r="P11" s="100">
        <f t="shared" ref="P11:P29" si="7">J11*$P$9</f>
        <v>52226.221564195752</v>
      </c>
      <c r="Q11" s="123">
        <f t="shared" ref="Q11:Q74" si="8">K11*P$9</f>
        <v>7173.7784358042536</v>
      </c>
      <c r="R11" s="123">
        <f t="shared" ref="R11:R36" si="9">P11+Q11</f>
        <v>59400.000000000007</v>
      </c>
      <c r="S11" s="123">
        <f t="shared" ref="S11:S74" si="10">J11*S$9</f>
        <v>46423.308057062888</v>
      </c>
      <c r="T11" s="123">
        <f t="shared" ref="T11:T74" si="11">K11*S$9</f>
        <v>6376.6919429371146</v>
      </c>
      <c r="U11" s="123">
        <f t="shared" ref="U11:U74" si="12">S11+T11</f>
        <v>52800</v>
      </c>
      <c r="V11" s="123">
        <f t="shared" ref="V11:V74" si="13">J11*V$9</f>
        <v>40620.394549930024</v>
      </c>
      <c r="W11" s="123">
        <f t="shared" ref="W11:W74" si="14">K11*V$9</f>
        <v>5579.6054500699747</v>
      </c>
      <c r="X11" s="123">
        <f t="shared" ref="X11:X74" si="15">V11+W11</f>
        <v>46200</v>
      </c>
      <c r="Y11" s="123">
        <f t="shared" ref="Y11:Y74" si="16">J11*Y$9</f>
        <v>34817.481042797161</v>
      </c>
      <c r="Z11" s="123">
        <f t="shared" ref="Z11:Z74" si="17">K11*Y$9</f>
        <v>4782.5189572028357</v>
      </c>
      <c r="AA11" s="55">
        <f t="shared" ref="AA11:AA74" si="18">Y11+Z11</f>
        <v>39600</v>
      </c>
    </row>
    <row r="12" spans="1:27" ht="13.5" customHeight="1">
      <c r="A12" s="118">
        <v>119</v>
      </c>
      <c r="B12" s="56">
        <v>40575</v>
      </c>
      <c r="C12" s="68">
        <v>540</v>
      </c>
      <c r="D12" s="221">
        <f>'base(indices)'!G17</f>
        <v>1.4223476900000001</v>
      </c>
      <c r="E12" s="60">
        <f t="shared" si="0"/>
        <v>768.06775260000006</v>
      </c>
      <c r="F12" s="360">
        <f>'base(indices)'!I17</f>
        <v>1.7061E-2</v>
      </c>
      <c r="G12" s="60">
        <f t="shared" si="1"/>
        <v>13.1040039271086</v>
      </c>
      <c r="H12" s="57">
        <f t="shared" si="2"/>
        <v>781.17175652710864</v>
      </c>
      <c r="I12" s="294">
        <f>I11-H11</f>
        <v>124146.34581280043</v>
      </c>
      <c r="J12" s="102">
        <f>IF((I12)+K12&gt;I148,I148-K12,(I12))</f>
        <v>58029.135071328608</v>
      </c>
      <c r="K12" s="102">
        <f t="shared" si="3"/>
        <v>7970.8649286713926</v>
      </c>
      <c r="L12" s="184">
        <f t="shared" si="4"/>
        <v>66000</v>
      </c>
      <c r="M12" s="102">
        <f t="shared" ref="M12:M20" si="19">J12*M$9</f>
        <v>55127.678317762176</v>
      </c>
      <c r="N12" s="102">
        <f t="shared" si="5"/>
        <v>7572.3216822378226</v>
      </c>
      <c r="O12" s="102">
        <f t="shared" si="6"/>
        <v>62700</v>
      </c>
      <c r="P12" s="102">
        <f t="shared" si="7"/>
        <v>52226.221564195752</v>
      </c>
      <c r="Q12" s="102">
        <f t="shared" si="8"/>
        <v>7173.7784358042536</v>
      </c>
      <c r="R12" s="102">
        <f t="shared" si="9"/>
        <v>59400.000000000007</v>
      </c>
      <c r="S12" s="102">
        <f t="shared" si="10"/>
        <v>46423.308057062888</v>
      </c>
      <c r="T12" s="102">
        <f t="shared" si="11"/>
        <v>6376.6919429371146</v>
      </c>
      <c r="U12" s="102">
        <f t="shared" si="12"/>
        <v>52800</v>
      </c>
      <c r="V12" s="102">
        <f t="shared" si="13"/>
        <v>40620.394549930024</v>
      </c>
      <c r="W12" s="102">
        <f t="shared" si="14"/>
        <v>5579.6054500699747</v>
      </c>
      <c r="X12" s="102">
        <f t="shared" si="15"/>
        <v>46200</v>
      </c>
      <c r="Y12" s="102">
        <f t="shared" si="16"/>
        <v>34817.481042797161</v>
      </c>
      <c r="Z12" s="102">
        <f t="shared" si="17"/>
        <v>4782.5189572028357</v>
      </c>
      <c r="AA12" s="66">
        <f t="shared" si="18"/>
        <v>39600</v>
      </c>
    </row>
    <row r="13" spans="1:27" ht="13.5" customHeight="1">
      <c r="A13" s="118">
        <v>118</v>
      </c>
      <c r="B13" s="46">
        <v>40603</v>
      </c>
      <c r="C13" s="68">
        <v>545</v>
      </c>
      <c r="D13" s="221">
        <f>'base(indices)'!G18</f>
        <v>1.42160277</v>
      </c>
      <c r="E13" s="70">
        <f t="shared" si="0"/>
        <v>774.77350965000005</v>
      </c>
      <c r="F13" s="360">
        <f>'base(indices)'!I18</f>
        <v>1.7061E-2</v>
      </c>
      <c r="G13" s="70">
        <f t="shared" si="1"/>
        <v>13.218410848138651</v>
      </c>
      <c r="H13" s="68">
        <f t="shared" si="2"/>
        <v>787.99192049813871</v>
      </c>
      <c r="I13" s="295">
        <f t="shared" ref="I13:I76" si="20">I12-H12</f>
        <v>123365.17405627332</v>
      </c>
      <c r="J13" s="122">
        <f>IF((I13)+K13&gt;I148,I148-K13,(I13))</f>
        <v>58029.135071328608</v>
      </c>
      <c r="K13" s="122">
        <f t="shared" si="3"/>
        <v>7970.8649286713926</v>
      </c>
      <c r="L13" s="183">
        <f t="shared" si="4"/>
        <v>66000</v>
      </c>
      <c r="M13" s="122">
        <f t="shared" si="19"/>
        <v>55127.678317762176</v>
      </c>
      <c r="N13" s="122">
        <f t="shared" si="5"/>
        <v>7572.3216822378226</v>
      </c>
      <c r="O13" s="122">
        <f t="shared" si="6"/>
        <v>62700</v>
      </c>
      <c r="P13" s="104">
        <f t="shared" si="7"/>
        <v>52226.221564195752</v>
      </c>
      <c r="Q13" s="122">
        <f t="shared" si="8"/>
        <v>7173.7784358042536</v>
      </c>
      <c r="R13" s="122">
        <f t="shared" si="9"/>
        <v>59400.000000000007</v>
      </c>
      <c r="S13" s="122">
        <f t="shared" si="10"/>
        <v>46423.308057062888</v>
      </c>
      <c r="T13" s="122">
        <f t="shared" si="11"/>
        <v>6376.6919429371146</v>
      </c>
      <c r="U13" s="122">
        <f t="shared" si="12"/>
        <v>52800</v>
      </c>
      <c r="V13" s="122">
        <f t="shared" si="13"/>
        <v>40620.394549930024</v>
      </c>
      <c r="W13" s="122">
        <f t="shared" si="14"/>
        <v>5579.6054500699747</v>
      </c>
      <c r="X13" s="122">
        <f t="shared" si="15"/>
        <v>46200</v>
      </c>
      <c r="Y13" s="122">
        <f t="shared" si="16"/>
        <v>34817.481042797161</v>
      </c>
      <c r="Z13" s="122">
        <f t="shared" si="17"/>
        <v>4782.5189572028357</v>
      </c>
      <c r="AA13" s="52">
        <f t="shared" si="18"/>
        <v>39600</v>
      </c>
    </row>
    <row r="14" spans="1:27" ht="13.5" customHeight="1">
      <c r="A14" s="118">
        <v>117</v>
      </c>
      <c r="B14" s="56">
        <v>40634</v>
      </c>
      <c r="C14" s="68">
        <v>545</v>
      </c>
      <c r="D14" s="221">
        <f>'base(indices)'!G19</f>
        <v>1.41988187</v>
      </c>
      <c r="E14" s="60">
        <f t="shared" si="0"/>
        <v>773.83561914999996</v>
      </c>
      <c r="F14" s="360">
        <f>'base(indices)'!I19</f>
        <v>1.7061E-2</v>
      </c>
      <c r="G14" s="60">
        <f t="shared" si="1"/>
        <v>13.202409498318149</v>
      </c>
      <c r="H14" s="57">
        <f t="shared" si="2"/>
        <v>787.03802864831812</v>
      </c>
      <c r="I14" s="294">
        <f t="shared" si="20"/>
        <v>122577.18213577518</v>
      </c>
      <c r="J14" s="102">
        <f>IF((I14)+K14&gt;I148,I148-K14,(I14))</f>
        <v>58029.135071328608</v>
      </c>
      <c r="K14" s="102">
        <f t="shared" si="3"/>
        <v>7970.8649286713926</v>
      </c>
      <c r="L14" s="184">
        <f t="shared" si="4"/>
        <v>66000</v>
      </c>
      <c r="M14" s="102">
        <f t="shared" si="19"/>
        <v>55127.678317762176</v>
      </c>
      <c r="N14" s="102">
        <f t="shared" si="5"/>
        <v>7572.3216822378226</v>
      </c>
      <c r="O14" s="102">
        <f t="shared" si="6"/>
        <v>62700</v>
      </c>
      <c r="P14" s="102">
        <f t="shared" si="7"/>
        <v>52226.221564195752</v>
      </c>
      <c r="Q14" s="102">
        <f t="shared" si="8"/>
        <v>7173.7784358042536</v>
      </c>
      <c r="R14" s="102">
        <f t="shared" si="9"/>
        <v>59400.000000000007</v>
      </c>
      <c r="S14" s="102">
        <f t="shared" si="10"/>
        <v>46423.308057062888</v>
      </c>
      <c r="T14" s="102">
        <f t="shared" si="11"/>
        <v>6376.6919429371146</v>
      </c>
      <c r="U14" s="102">
        <f t="shared" si="12"/>
        <v>52800</v>
      </c>
      <c r="V14" s="102">
        <f t="shared" si="13"/>
        <v>40620.394549930024</v>
      </c>
      <c r="W14" s="102">
        <f t="shared" si="14"/>
        <v>5579.6054500699747</v>
      </c>
      <c r="X14" s="102">
        <f t="shared" si="15"/>
        <v>46200</v>
      </c>
      <c r="Y14" s="102">
        <f t="shared" si="16"/>
        <v>34817.481042797161</v>
      </c>
      <c r="Z14" s="102">
        <f t="shared" si="17"/>
        <v>4782.5189572028357</v>
      </c>
      <c r="AA14" s="66">
        <f t="shared" si="18"/>
        <v>39600</v>
      </c>
    </row>
    <row r="15" spans="1:27" ht="13.5" customHeight="1">
      <c r="A15" s="118">
        <v>116</v>
      </c>
      <c r="B15" s="46">
        <v>40664</v>
      </c>
      <c r="C15" s="68">
        <v>545</v>
      </c>
      <c r="D15" s="221">
        <f>'base(indices)'!G20</f>
        <v>1.41935813</v>
      </c>
      <c r="E15" s="70">
        <f t="shared" si="0"/>
        <v>773.55018084999995</v>
      </c>
      <c r="F15" s="360">
        <f>'base(indices)'!I20</f>
        <v>1.7061E-2</v>
      </c>
      <c r="G15" s="70">
        <f t="shared" si="1"/>
        <v>13.197539635481849</v>
      </c>
      <c r="H15" s="68">
        <f t="shared" si="2"/>
        <v>786.74772048548175</v>
      </c>
      <c r="I15" s="295">
        <f t="shared" si="20"/>
        <v>121790.14410712686</v>
      </c>
      <c r="J15" s="122">
        <f>IF((I15)+K15&gt;I148,I148-K15,(I15))</f>
        <v>58029.135071328608</v>
      </c>
      <c r="K15" s="122">
        <f t="shared" si="3"/>
        <v>7970.8649286713926</v>
      </c>
      <c r="L15" s="183">
        <f t="shared" si="4"/>
        <v>66000</v>
      </c>
      <c r="M15" s="122">
        <f t="shared" si="19"/>
        <v>55127.678317762176</v>
      </c>
      <c r="N15" s="122">
        <f t="shared" si="5"/>
        <v>7572.3216822378226</v>
      </c>
      <c r="O15" s="122">
        <f t="shared" si="6"/>
        <v>62700</v>
      </c>
      <c r="P15" s="104">
        <f t="shared" si="7"/>
        <v>52226.221564195752</v>
      </c>
      <c r="Q15" s="122">
        <f t="shared" si="8"/>
        <v>7173.7784358042536</v>
      </c>
      <c r="R15" s="122">
        <f t="shared" si="9"/>
        <v>59400.000000000007</v>
      </c>
      <c r="S15" s="122">
        <f t="shared" si="10"/>
        <v>46423.308057062888</v>
      </c>
      <c r="T15" s="122">
        <f t="shared" si="11"/>
        <v>6376.6919429371146</v>
      </c>
      <c r="U15" s="122">
        <f t="shared" si="12"/>
        <v>52800</v>
      </c>
      <c r="V15" s="122">
        <f t="shared" si="13"/>
        <v>40620.394549930024</v>
      </c>
      <c r="W15" s="122">
        <f t="shared" si="14"/>
        <v>5579.6054500699747</v>
      </c>
      <c r="X15" s="122">
        <f t="shared" si="15"/>
        <v>46200</v>
      </c>
      <c r="Y15" s="122">
        <f t="shared" si="16"/>
        <v>34817.481042797161</v>
      </c>
      <c r="Z15" s="122">
        <f t="shared" si="17"/>
        <v>4782.5189572028357</v>
      </c>
      <c r="AA15" s="52">
        <f t="shared" si="18"/>
        <v>39600</v>
      </c>
    </row>
    <row r="16" spans="1:27" ht="13.5" customHeight="1">
      <c r="A16" s="118">
        <v>115</v>
      </c>
      <c r="B16" s="56">
        <v>40695</v>
      </c>
      <c r="C16" s="68">
        <v>545</v>
      </c>
      <c r="D16" s="221">
        <f>'base(indices)'!G21</f>
        <v>1.4171332299999999</v>
      </c>
      <c r="E16" s="60">
        <f t="shared" si="0"/>
        <v>772.33761034999998</v>
      </c>
      <c r="F16" s="360">
        <f>'base(indices)'!I21</f>
        <v>1.7061E-2</v>
      </c>
      <c r="G16" s="60">
        <f t="shared" si="1"/>
        <v>13.17685197018135</v>
      </c>
      <c r="H16" s="57">
        <f t="shared" si="2"/>
        <v>785.51446232018134</v>
      </c>
      <c r="I16" s="294">
        <f t="shared" si="20"/>
        <v>121003.39638664138</v>
      </c>
      <c r="J16" s="102">
        <f>IF((I16)+K16&gt;I148,I148-K16,(I16))</f>
        <v>58029.135071328608</v>
      </c>
      <c r="K16" s="102">
        <f t="shared" si="3"/>
        <v>7970.8649286713926</v>
      </c>
      <c r="L16" s="184">
        <f t="shared" si="4"/>
        <v>66000</v>
      </c>
      <c r="M16" s="102">
        <f t="shared" si="19"/>
        <v>55127.678317762176</v>
      </c>
      <c r="N16" s="102">
        <f t="shared" si="5"/>
        <v>7572.3216822378226</v>
      </c>
      <c r="O16" s="102">
        <f t="shared" si="6"/>
        <v>62700</v>
      </c>
      <c r="P16" s="102">
        <f t="shared" si="7"/>
        <v>52226.221564195752</v>
      </c>
      <c r="Q16" s="102">
        <f t="shared" si="8"/>
        <v>7173.7784358042536</v>
      </c>
      <c r="R16" s="102">
        <f t="shared" si="9"/>
        <v>59400.000000000007</v>
      </c>
      <c r="S16" s="102">
        <f t="shared" si="10"/>
        <v>46423.308057062888</v>
      </c>
      <c r="T16" s="102">
        <f t="shared" si="11"/>
        <v>6376.6919429371146</v>
      </c>
      <c r="U16" s="102">
        <f t="shared" si="12"/>
        <v>52800</v>
      </c>
      <c r="V16" s="102">
        <f t="shared" si="13"/>
        <v>40620.394549930024</v>
      </c>
      <c r="W16" s="102">
        <f t="shared" si="14"/>
        <v>5579.6054500699747</v>
      </c>
      <c r="X16" s="102">
        <f t="shared" si="15"/>
        <v>46200</v>
      </c>
      <c r="Y16" s="102">
        <f t="shared" si="16"/>
        <v>34817.481042797161</v>
      </c>
      <c r="Z16" s="102">
        <f t="shared" si="17"/>
        <v>4782.5189572028357</v>
      </c>
      <c r="AA16" s="66">
        <f t="shared" si="18"/>
        <v>39600</v>
      </c>
    </row>
    <row r="17" spans="1:27" ht="13.5" customHeight="1">
      <c r="A17" s="118">
        <v>114</v>
      </c>
      <c r="B17" s="46">
        <v>40725</v>
      </c>
      <c r="C17" s="68">
        <v>545</v>
      </c>
      <c r="D17" s="221">
        <f>'base(indices)'!G22</f>
        <v>1.4155563</v>
      </c>
      <c r="E17" s="70">
        <f t="shared" si="0"/>
        <v>771.4781835</v>
      </c>
      <c r="F17" s="360">
        <f>'base(indices)'!I22</f>
        <v>1.7061E-2</v>
      </c>
      <c r="G17" s="70">
        <f t="shared" si="1"/>
        <v>13.162189288693499</v>
      </c>
      <c r="H17" s="68">
        <f t="shared" si="2"/>
        <v>784.64037278869353</v>
      </c>
      <c r="I17" s="295">
        <f t="shared" si="20"/>
        <v>120217.88192432121</v>
      </c>
      <c r="J17" s="122">
        <f>IF((I17)+K17&gt;I148,I148-K17,(I17))</f>
        <v>58029.135071328608</v>
      </c>
      <c r="K17" s="122">
        <f t="shared" si="3"/>
        <v>7970.8649286713926</v>
      </c>
      <c r="L17" s="183">
        <f t="shared" si="4"/>
        <v>66000</v>
      </c>
      <c r="M17" s="122">
        <f t="shared" si="19"/>
        <v>55127.678317762176</v>
      </c>
      <c r="N17" s="122">
        <f t="shared" si="5"/>
        <v>7572.3216822378226</v>
      </c>
      <c r="O17" s="122">
        <f t="shared" si="6"/>
        <v>62700</v>
      </c>
      <c r="P17" s="104">
        <f t="shared" si="7"/>
        <v>52226.221564195752</v>
      </c>
      <c r="Q17" s="122">
        <f t="shared" si="8"/>
        <v>7173.7784358042536</v>
      </c>
      <c r="R17" s="122">
        <f t="shared" si="9"/>
        <v>59400.000000000007</v>
      </c>
      <c r="S17" s="122">
        <f t="shared" si="10"/>
        <v>46423.308057062888</v>
      </c>
      <c r="T17" s="122">
        <f t="shared" si="11"/>
        <v>6376.6919429371146</v>
      </c>
      <c r="U17" s="122">
        <f t="shared" si="12"/>
        <v>52800</v>
      </c>
      <c r="V17" s="122">
        <f t="shared" si="13"/>
        <v>40620.394549930024</v>
      </c>
      <c r="W17" s="122">
        <f t="shared" si="14"/>
        <v>5579.6054500699747</v>
      </c>
      <c r="X17" s="122">
        <f t="shared" si="15"/>
        <v>46200</v>
      </c>
      <c r="Y17" s="122">
        <f t="shared" si="16"/>
        <v>34817.481042797161</v>
      </c>
      <c r="Z17" s="122">
        <f t="shared" si="17"/>
        <v>4782.5189572028357</v>
      </c>
      <c r="AA17" s="52">
        <f t="shared" si="18"/>
        <v>39600</v>
      </c>
    </row>
    <row r="18" spans="1:27" ht="13.5" customHeight="1">
      <c r="A18" s="118">
        <v>113</v>
      </c>
      <c r="B18" s="56">
        <v>40756</v>
      </c>
      <c r="C18" s="68">
        <v>545</v>
      </c>
      <c r="D18" s="221">
        <f>'base(indices)'!G23</f>
        <v>1.4138187200000001</v>
      </c>
      <c r="E18" s="60">
        <f t="shared" si="0"/>
        <v>770.5312024000001</v>
      </c>
      <c r="F18" s="360">
        <f>'base(indices)'!I23</f>
        <v>1.7061E-2</v>
      </c>
      <c r="G18" s="60">
        <f t="shared" si="1"/>
        <v>13.146032844146401</v>
      </c>
      <c r="H18" s="57">
        <f t="shared" si="2"/>
        <v>783.67723524414646</v>
      </c>
      <c r="I18" s="294">
        <f t="shared" si="20"/>
        <v>119433.24155153251</v>
      </c>
      <c r="J18" s="102">
        <f>IF((I18)+K18&gt;I148,I148-K18,(I18))</f>
        <v>58029.135071328608</v>
      </c>
      <c r="K18" s="102">
        <f t="shared" si="3"/>
        <v>7970.8649286713926</v>
      </c>
      <c r="L18" s="184">
        <f t="shared" si="4"/>
        <v>66000</v>
      </c>
      <c r="M18" s="102">
        <f t="shared" si="19"/>
        <v>55127.678317762176</v>
      </c>
      <c r="N18" s="102">
        <f t="shared" si="5"/>
        <v>7572.3216822378226</v>
      </c>
      <c r="O18" s="102">
        <f t="shared" si="6"/>
        <v>62700</v>
      </c>
      <c r="P18" s="102">
        <f>J18*$P$9</f>
        <v>52226.221564195752</v>
      </c>
      <c r="Q18" s="102">
        <f t="shared" si="8"/>
        <v>7173.7784358042536</v>
      </c>
      <c r="R18" s="102">
        <f t="shared" si="9"/>
        <v>59400.000000000007</v>
      </c>
      <c r="S18" s="102">
        <f t="shared" si="10"/>
        <v>46423.308057062888</v>
      </c>
      <c r="T18" s="102">
        <f t="shared" si="11"/>
        <v>6376.6919429371146</v>
      </c>
      <c r="U18" s="102">
        <f t="shared" si="12"/>
        <v>52800</v>
      </c>
      <c r="V18" s="102">
        <f t="shared" si="13"/>
        <v>40620.394549930024</v>
      </c>
      <c r="W18" s="102">
        <f t="shared" si="14"/>
        <v>5579.6054500699747</v>
      </c>
      <c r="X18" s="102">
        <f t="shared" si="15"/>
        <v>46200</v>
      </c>
      <c r="Y18" s="102">
        <f t="shared" si="16"/>
        <v>34817.481042797161</v>
      </c>
      <c r="Z18" s="102">
        <f t="shared" si="17"/>
        <v>4782.5189572028357</v>
      </c>
      <c r="AA18" s="66">
        <f t="shared" si="18"/>
        <v>39600</v>
      </c>
    </row>
    <row r="19" spans="1:27" ht="13.5" customHeight="1">
      <c r="A19" s="118">
        <v>112</v>
      </c>
      <c r="B19" s="46">
        <v>40787</v>
      </c>
      <c r="C19" s="68">
        <v>545</v>
      </c>
      <c r="D19" s="221">
        <f>'base(indices)'!G24</f>
        <v>1.41088971</v>
      </c>
      <c r="E19" s="70">
        <f t="shared" si="0"/>
        <v>768.93489194999995</v>
      </c>
      <c r="F19" s="360">
        <f>'base(indices)'!I24</f>
        <v>1.7061E-2</v>
      </c>
      <c r="G19" s="70">
        <f t="shared" si="1"/>
        <v>13.118798191558948</v>
      </c>
      <c r="H19" s="68">
        <f t="shared" si="2"/>
        <v>782.05369014155895</v>
      </c>
      <c r="I19" s="295">
        <f t="shared" si="20"/>
        <v>118649.56431628836</v>
      </c>
      <c r="J19" s="122">
        <f>IF((I19)+K19&gt;I148,I148-K19,(I19))</f>
        <v>58029.135071328608</v>
      </c>
      <c r="K19" s="122">
        <f t="shared" si="3"/>
        <v>7970.8649286713926</v>
      </c>
      <c r="L19" s="183">
        <f t="shared" si="4"/>
        <v>66000</v>
      </c>
      <c r="M19" s="122">
        <f t="shared" si="19"/>
        <v>55127.678317762176</v>
      </c>
      <c r="N19" s="122">
        <f t="shared" si="5"/>
        <v>7572.3216822378226</v>
      </c>
      <c r="O19" s="122">
        <f t="shared" si="6"/>
        <v>62700</v>
      </c>
      <c r="P19" s="104">
        <f t="shared" si="7"/>
        <v>52226.221564195752</v>
      </c>
      <c r="Q19" s="122">
        <f t="shared" si="8"/>
        <v>7173.7784358042536</v>
      </c>
      <c r="R19" s="122">
        <f t="shared" si="9"/>
        <v>59400.000000000007</v>
      </c>
      <c r="S19" s="122">
        <f t="shared" si="10"/>
        <v>46423.308057062888</v>
      </c>
      <c r="T19" s="122">
        <f t="shared" si="11"/>
        <v>6376.6919429371146</v>
      </c>
      <c r="U19" s="122">
        <f t="shared" si="12"/>
        <v>52800</v>
      </c>
      <c r="V19" s="122">
        <f t="shared" si="13"/>
        <v>40620.394549930024</v>
      </c>
      <c r="W19" s="122">
        <f t="shared" si="14"/>
        <v>5579.6054500699747</v>
      </c>
      <c r="X19" s="122">
        <f t="shared" si="15"/>
        <v>46200</v>
      </c>
      <c r="Y19" s="122">
        <f t="shared" si="16"/>
        <v>34817.481042797161</v>
      </c>
      <c r="Z19" s="122">
        <f t="shared" si="17"/>
        <v>4782.5189572028357</v>
      </c>
      <c r="AA19" s="52">
        <f t="shared" si="18"/>
        <v>39600</v>
      </c>
    </row>
    <row r="20" spans="1:27" ht="13.5" customHeight="1">
      <c r="A20" s="118">
        <v>111</v>
      </c>
      <c r="B20" s="56">
        <v>40817</v>
      </c>
      <c r="C20" s="68">
        <v>545</v>
      </c>
      <c r="D20" s="221">
        <f>'base(indices)'!G25</f>
        <v>1.409476</v>
      </c>
      <c r="E20" s="60">
        <f t="shared" si="0"/>
        <v>768.16441999999995</v>
      </c>
      <c r="F20" s="360">
        <f>'base(indices)'!I25</f>
        <v>1.7061E-2</v>
      </c>
      <c r="G20" s="60">
        <f t="shared" si="1"/>
        <v>13.105653169619998</v>
      </c>
      <c r="H20" s="57">
        <f t="shared" si="2"/>
        <v>781.27007316961999</v>
      </c>
      <c r="I20" s="294">
        <f t="shared" si="20"/>
        <v>117867.5106261468</v>
      </c>
      <c r="J20" s="102">
        <f>IF((I20)+K20&gt;I148,I148-K20,(I20))</f>
        <v>58029.135071328608</v>
      </c>
      <c r="K20" s="102">
        <f t="shared" si="3"/>
        <v>7970.8649286713926</v>
      </c>
      <c r="L20" s="184">
        <f t="shared" si="4"/>
        <v>66000</v>
      </c>
      <c r="M20" s="102">
        <f t="shared" si="19"/>
        <v>55127.678317762176</v>
      </c>
      <c r="N20" s="102">
        <f t="shared" si="5"/>
        <v>7572.3216822378226</v>
      </c>
      <c r="O20" s="102">
        <f t="shared" si="6"/>
        <v>62700</v>
      </c>
      <c r="P20" s="102">
        <f t="shared" si="7"/>
        <v>52226.221564195752</v>
      </c>
      <c r="Q20" s="102">
        <f t="shared" si="8"/>
        <v>7173.7784358042536</v>
      </c>
      <c r="R20" s="102">
        <f t="shared" si="9"/>
        <v>59400.000000000007</v>
      </c>
      <c r="S20" s="102">
        <f t="shared" si="10"/>
        <v>46423.308057062888</v>
      </c>
      <c r="T20" s="102">
        <f t="shared" si="11"/>
        <v>6376.6919429371146</v>
      </c>
      <c r="U20" s="102">
        <f t="shared" si="12"/>
        <v>52800</v>
      </c>
      <c r="V20" s="102">
        <f t="shared" si="13"/>
        <v>40620.394549930024</v>
      </c>
      <c r="W20" s="102">
        <f t="shared" si="14"/>
        <v>5579.6054500699747</v>
      </c>
      <c r="X20" s="102">
        <f t="shared" si="15"/>
        <v>46200</v>
      </c>
      <c r="Y20" s="102">
        <f t="shared" si="16"/>
        <v>34817.481042797161</v>
      </c>
      <c r="Z20" s="102">
        <f t="shared" si="17"/>
        <v>4782.5189572028357</v>
      </c>
      <c r="AA20" s="66">
        <f t="shared" si="18"/>
        <v>39600</v>
      </c>
    </row>
    <row r="21" spans="1:27" ht="13.5" customHeight="1">
      <c r="A21" s="118">
        <v>110</v>
      </c>
      <c r="B21" s="46">
        <v>40848</v>
      </c>
      <c r="C21" s="68">
        <v>545</v>
      </c>
      <c r="D21" s="221">
        <f>'base(indices)'!G26</f>
        <v>1.4086026700000001</v>
      </c>
      <c r="E21" s="70">
        <f t="shared" si="0"/>
        <v>767.68845514999998</v>
      </c>
      <c r="F21" s="360">
        <f>'base(indices)'!I26</f>
        <v>1.7061E-2</v>
      </c>
      <c r="G21" s="70">
        <f t="shared" si="1"/>
        <v>13.09753273331415</v>
      </c>
      <c r="H21" s="68">
        <f t="shared" si="2"/>
        <v>780.78598788331408</v>
      </c>
      <c r="I21" s="295">
        <f t="shared" si="20"/>
        <v>117086.24055297718</v>
      </c>
      <c r="J21" s="122">
        <f>IF((I21)+K21&gt;I148,I148-K21,(I21))</f>
        <v>58029.135071328608</v>
      </c>
      <c r="K21" s="122">
        <f t="shared" si="3"/>
        <v>7970.8649286713926</v>
      </c>
      <c r="L21" s="183">
        <f>J21+K21</f>
        <v>66000</v>
      </c>
      <c r="M21" s="122">
        <f>J21*M$9</f>
        <v>55127.678317762176</v>
      </c>
      <c r="N21" s="122">
        <f>K21*M$9</f>
        <v>7572.3216822378226</v>
      </c>
      <c r="O21" s="122">
        <f>M21+N21</f>
        <v>62700</v>
      </c>
      <c r="P21" s="104">
        <f t="shared" si="7"/>
        <v>52226.221564195752</v>
      </c>
      <c r="Q21" s="122">
        <f t="shared" si="8"/>
        <v>7173.7784358042536</v>
      </c>
      <c r="R21" s="122">
        <f t="shared" si="9"/>
        <v>59400.000000000007</v>
      </c>
      <c r="S21" s="122">
        <f t="shared" si="10"/>
        <v>46423.308057062888</v>
      </c>
      <c r="T21" s="122">
        <f t="shared" si="11"/>
        <v>6376.6919429371146</v>
      </c>
      <c r="U21" s="122">
        <f t="shared" si="12"/>
        <v>52800</v>
      </c>
      <c r="V21" s="122">
        <f t="shared" si="13"/>
        <v>40620.394549930024</v>
      </c>
      <c r="W21" s="122">
        <f t="shared" si="14"/>
        <v>5579.6054500699747</v>
      </c>
      <c r="X21" s="122">
        <f t="shared" si="15"/>
        <v>46200</v>
      </c>
      <c r="Y21" s="122">
        <f t="shared" si="16"/>
        <v>34817.481042797161</v>
      </c>
      <c r="Z21" s="122">
        <f t="shared" si="17"/>
        <v>4782.5189572028357</v>
      </c>
      <c r="AA21" s="52">
        <f t="shared" si="18"/>
        <v>39600</v>
      </c>
    </row>
    <row r="22" spans="1:27" ht="13.5" customHeight="1" thickBot="1">
      <c r="A22" s="229">
        <v>109</v>
      </c>
      <c r="B22" s="161">
        <v>40878</v>
      </c>
      <c r="C22" s="77">
        <v>545</v>
      </c>
      <c r="D22" s="232">
        <f>'base(indices)'!G27</f>
        <v>1.4076947099999999</v>
      </c>
      <c r="E22" s="233">
        <f t="shared" si="0"/>
        <v>767.19361694999998</v>
      </c>
      <c r="F22" s="361">
        <f>'base(indices)'!I27</f>
        <v>1.7061E-2</v>
      </c>
      <c r="G22" s="233">
        <f t="shared" si="1"/>
        <v>13.089090298783949</v>
      </c>
      <c r="H22" s="231">
        <f t="shared" si="2"/>
        <v>780.28270724878394</v>
      </c>
      <c r="I22" s="296">
        <f t="shared" si="20"/>
        <v>116305.45456509387</v>
      </c>
      <c r="J22" s="95">
        <f>IF((I22)+K22&gt;I148,I148-K22,(I22))</f>
        <v>58029.135071328608</v>
      </c>
      <c r="K22" s="95">
        <f t="shared" si="3"/>
        <v>7970.8649286713926</v>
      </c>
      <c r="L22" s="291">
        <f>J22+K22</f>
        <v>66000</v>
      </c>
      <c r="M22" s="95">
        <f>J22*M$9</f>
        <v>55127.678317762176</v>
      </c>
      <c r="N22" s="95">
        <f t="shared" ref="N22:N85" si="21">K22*M$9</f>
        <v>7572.3216822378226</v>
      </c>
      <c r="O22" s="95">
        <f t="shared" ref="O22:O85" si="22">M22+N22</f>
        <v>62700</v>
      </c>
      <c r="P22" s="95">
        <f t="shared" si="7"/>
        <v>52226.221564195752</v>
      </c>
      <c r="Q22" s="95">
        <f t="shared" si="8"/>
        <v>7173.7784358042536</v>
      </c>
      <c r="R22" s="95">
        <f t="shared" si="9"/>
        <v>59400.000000000007</v>
      </c>
      <c r="S22" s="95">
        <f t="shared" si="10"/>
        <v>46423.308057062888</v>
      </c>
      <c r="T22" s="95">
        <f t="shared" si="11"/>
        <v>6376.6919429371146</v>
      </c>
      <c r="U22" s="95">
        <f t="shared" si="12"/>
        <v>52800</v>
      </c>
      <c r="V22" s="95">
        <f t="shared" si="13"/>
        <v>40620.394549930024</v>
      </c>
      <c r="W22" s="95">
        <f t="shared" si="14"/>
        <v>5579.6054500699747</v>
      </c>
      <c r="X22" s="95">
        <f t="shared" si="15"/>
        <v>46200</v>
      </c>
      <c r="Y22" s="95">
        <f t="shared" si="16"/>
        <v>34817.481042797161</v>
      </c>
      <c r="Z22" s="95">
        <f t="shared" si="17"/>
        <v>4782.5189572028357</v>
      </c>
      <c r="AA22" s="237">
        <f t="shared" si="18"/>
        <v>39600</v>
      </c>
    </row>
    <row r="23" spans="1:27" ht="13.5" customHeight="1">
      <c r="A23" s="219">
        <v>108</v>
      </c>
      <c r="B23" s="160">
        <v>40909</v>
      </c>
      <c r="C23" s="47">
        <v>622</v>
      </c>
      <c r="D23" s="239">
        <f>'base(indices)'!G28</f>
        <v>1.40637693</v>
      </c>
      <c r="E23" s="87">
        <f t="shared" si="0"/>
        <v>874.76645045999999</v>
      </c>
      <c r="F23" s="359">
        <f>'base(indices)'!I28</f>
        <v>1.7061E-2</v>
      </c>
      <c r="G23" s="87">
        <f t="shared" si="1"/>
        <v>14.924390411298059</v>
      </c>
      <c r="H23" s="47">
        <f t="shared" si="2"/>
        <v>889.69084087129806</v>
      </c>
      <c r="I23" s="293">
        <f t="shared" si="20"/>
        <v>115525.17185784508</v>
      </c>
      <c r="J23" s="123">
        <f>IF((I23)+K23&gt;I148,I148-K23,(I23))</f>
        <v>58029.135071328608</v>
      </c>
      <c r="K23" s="123">
        <f t="shared" si="3"/>
        <v>7970.8649286713926</v>
      </c>
      <c r="L23" s="290">
        <f t="shared" ref="L23:L86" si="23">J23+K23</f>
        <v>66000</v>
      </c>
      <c r="M23" s="123">
        <f t="shared" ref="M23:M86" si="24">J23*M$9</f>
        <v>55127.678317762176</v>
      </c>
      <c r="N23" s="123">
        <f t="shared" si="21"/>
        <v>7572.3216822378226</v>
      </c>
      <c r="O23" s="123">
        <f t="shared" si="22"/>
        <v>62700</v>
      </c>
      <c r="P23" s="100">
        <f>J23*$P$9</f>
        <v>52226.221564195752</v>
      </c>
      <c r="Q23" s="123">
        <f t="shared" si="8"/>
        <v>7173.7784358042536</v>
      </c>
      <c r="R23" s="123">
        <f t="shared" si="9"/>
        <v>59400.000000000007</v>
      </c>
      <c r="S23" s="123">
        <f t="shared" si="10"/>
        <v>46423.308057062888</v>
      </c>
      <c r="T23" s="123">
        <f t="shared" si="11"/>
        <v>6376.6919429371146</v>
      </c>
      <c r="U23" s="123">
        <f t="shared" si="12"/>
        <v>52800</v>
      </c>
      <c r="V23" s="123">
        <f t="shared" si="13"/>
        <v>40620.394549930024</v>
      </c>
      <c r="W23" s="123">
        <f t="shared" si="14"/>
        <v>5579.6054500699747</v>
      </c>
      <c r="X23" s="123">
        <f t="shared" si="15"/>
        <v>46200</v>
      </c>
      <c r="Y23" s="123">
        <f t="shared" si="16"/>
        <v>34817.481042797161</v>
      </c>
      <c r="Z23" s="123">
        <f t="shared" si="17"/>
        <v>4782.5189572028357</v>
      </c>
      <c r="AA23" s="55">
        <f t="shared" si="18"/>
        <v>39600</v>
      </c>
    </row>
    <row r="24" spans="1:27" ht="13.5" customHeight="1">
      <c r="A24" s="118">
        <v>107</v>
      </c>
      <c r="B24" s="56">
        <v>40940</v>
      </c>
      <c r="C24" s="68">
        <v>622</v>
      </c>
      <c r="D24" s="221">
        <f>'base(indices)'!G29</f>
        <v>1.4051628700000001</v>
      </c>
      <c r="E24" s="60">
        <f t="shared" si="0"/>
        <v>874.01130513999999</v>
      </c>
      <c r="F24" s="360">
        <f>'base(indices)'!I29</f>
        <v>1.7061E-2</v>
      </c>
      <c r="G24" s="60">
        <f t="shared" si="1"/>
        <v>14.91150687699354</v>
      </c>
      <c r="H24" s="57">
        <f t="shared" si="2"/>
        <v>888.92281201699348</v>
      </c>
      <c r="I24" s="294">
        <f t="shared" si="20"/>
        <v>114635.48101697379</v>
      </c>
      <c r="J24" s="102">
        <f>IF((I24)+K24&gt;I148,I148-K24,(I24))</f>
        <v>58029.135071328608</v>
      </c>
      <c r="K24" s="102">
        <f t="shared" si="3"/>
        <v>7970.8649286713926</v>
      </c>
      <c r="L24" s="184">
        <f t="shared" si="23"/>
        <v>66000</v>
      </c>
      <c r="M24" s="102">
        <f t="shared" si="24"/>
        <v>55127.678317762176</v>
      </c>
      <c r="N24" s="102">
        <f t="shared" si="21"/>
        <v>7572.3216822378226</v>
      </c>
      <c r="O24" s="102">
        <f t="shared" si="22"/>
        <v>62700</v>
      </c>
      <c r="P24" s="102">
        <f t="shared" si="7"/>
        <v>52226.221564195752</v>
      </c>
      <c r="Q24" s="102">
        <f t="shared" si="8"/>
        <v>7173.7784358042536</v>
      </c>
      <c r="R24" s="102">
        <f t="shared" si="9"/>
        <v>59400.000000000007</v>
      </c>
      <c r="S24" s="102">
        <f t="shared" si="10"/>
        <v>46423.308057062888</v>
      </c>
      <c r="T24" s="102">
        <f t="shared" si="11"/>
        <v>6376.6919429371146</v>
      </c>
      <c r="U24" s="102">
        <f t="shared" si="12"/>
        <v>52800</v>
      </c>
      <c r="V24" s="102">
        <f t="shared" si="13"/>
        <v>40620.394549930024</v>
      </c>
      <c r="W24" s="102">
        <f t="shared" si="14"/>
        <v>5579.6054500699747</v>
      </c>
      <c r="X24" s="102">
        <f t="shared" si="15"/>
        <v>46200</v>
      </c>
      <c r="Y24" s="102">
        <f t="shared" si="16"/>
        <v>34817.481042797161</v>
      </c>
      <c r="Z24" s="102">
        <f t="shared" si="17"/>
        <v>4782.5189572028357</v>
      </c>
      <c r="AA24" s="66">
        <f t="shared" si="18"/>
        <v>39600</v>
      </c>
    </row>
    <row r="25" spans="1:27" ht="13.5" customHeight="1">
      <c r="A25" s="118">
        <v>106</v>
      </c>
      <c r="B25" s="56">
        <v>40969</v>
      </c>
      <c r="C25" s="68">
        <v>622</v>
      </c>
      <c r="D25" s="221">
        <f>'base(indices)'!G30</f>
        <v>1.4051628700000001</v>
      </c>
      <c r="E25" s="70">
        <f t="shared" si="0"/>
        <v>874.01130513999999</v>
      </c>
      <c r="F25" s="360">
        <f>'base(indices)'!I30</f>
        <v>1.7061E-2</v>
      </c>
      <c r="G25" s="70">
        <f t="shared" si="1"/>
        <v>14.91150687699354</v>
      </c>
      <c r="H25" s="68">
        <f t="shared" si="2"/>
        <v>888.92281201699348</v>
      </c>
      <c r="I25" s="295">
        <f t="shared" si="20"/>
        <v>113746.5582049568</v>
      </c>
      <c r="J25" s="122">
        <f>IF((I25)+K25&gt;I148,I148-K25,(I25))</f>
        <v>58029.135071328608</v>
      </c>
      <c r="K25" s="122">
        <f t="shared" si="3"/>
        <v>7970.8649286713926</v>
      </c>
      <c r="L25" s="183">
        <f t="shared" si="23"/>
        <v>66000</v>
      </c>
      <c r="M25" s="122">
        <f t="shared" si="24"/>
        <v>55127.678317762176</v>
      </c>
      <c r="N25" s="122">
        <f t="shared" si="21"/>
        <v>7572.3216822378226</v>
      </c>
      <c r="O25" s="122">
        <f t="shared" si="22"/>
        <v>62700</v>
      </c>
      <c r="P25" s="104">
        <f t="shared" si="7"/>
        <v>52226.221564195752</v>
      </c>
      <c r="Q25" s="122">
        <f t="shared" si="8"/>
        <v>7173.7784358042536</v>
      </c>
      <c r="R25" s="122">
        <f t="shared" si="9"/>
        <v>59400.000000000007</v>
      </c>
      <c r="S25" s="122">
        <f t="shared" si="10"/>
        <v>46423.308057062888</v>
      </c>
      <c r="T25" s="122">
        <f t="shared" si="11"/>
        <v>6376.6919429371146</v>
      </c>
      <c r="U25" s="122">
        <f t="shared" si="12"/>
        <v>52800</v>
      </c>
      <c r="V25" s="122">
        <f t="shared" si="13"/>
        <v>40620.394549930024</v>
      </c>
      <c r="W25" s="122">
        <f t="shared" si="14"/>
        <v>5579.6054500699747</v>
      </c>
      <c r="X25" s="122">
        <f t="shared" si="15"/>
        <v>46200</v>
      </c>
      <c r="Y25" s="122">
        <f t="shared" si="16"/>
        <v>34817.481042797161</v>
      </c>
      <c r="Z25" s="122">
        <f t="shared" si="17"/>
        <v>4782.5189572028357</v>
      </c>
      <c r="AA25" s="52">
        <f t="shared" si="18"/>
        <v>39600</v>
      </c>
    </row>
    <row r="26" spans="1:27" ht="13.5" customHeight="1">
      <c r="A26" s="118">
        <v>105</v>
      </c>
      <c r="B26" s="46">
        <v>41000</v>
      </c>
      <c r="C26" s="68">
        <v>622</v>
      </c>
      <c r="D26" s="221">
        <f>'base(indices)'!G31</f>
        <v>1.4036637599999999</v>
      </c>
      <c r="E26" s="60">
        <f t="shared" si="0"/>
        <v>873.07885871999997</v>
      </c>
      <c r="F26" s="360">
        <f>'base(indices)'!I31</f>
        <v>1.7061E-2</v>
      </c>
      <c r="G26" s="60">
        <f t="shared" si="1"/>
        <v>14.89559840862192</v>
      </c>
      <c r="H26" s="57">
        <f t="shared" si="2"/>
        <v>887.97445712862191</v>
      </c>
      <c r="I26" s="294">
        <f t="shared" si="20"/>
        <v>112857.63539293982</v>
      </c>
      <c r="J26" s="102">
        <f>IF((I26)+K26&gt;I148,I148-K26,(I26))</f>
        <v>58029.135071328608</v>
      </c>
      <c r="K26" s="102">
        <f t="shared" si="3"/>
        <v>7970.8649286713926</v>
      </c>
      <c r="L26" s="184">
        <f t="shared" si="23"/>
        <v>66000</v>
      </c>
      <c r="M26" s="102">
        <f t="shared" si="24"/>
        <v>55127.678317762176</v>
      </c>
      <c r="N26" s="102">
        <f t="shared" si="21"/>
        <v>7572.3216822378226</v>
      </c>
      <c r="O26" s="102">
        <f t="shared" si="22"/>
        <v>62700</v>
      </c>
      <c r="P26" s="102">
        <f t="shared" si="7"/>
        <v>52226.221564195752</v>
      </c>
      <c r="Q26" s="102">
        <f t="shared" si="8"/>
        <v>7173.7784358042536</v>
      </c>
      <c r="R26" s="102">
        <f t="shared" si="9"/>
        <v>59400.000000000007</v>
      </c>
      <c r="S26" s="102">
        <f t="shared" si="10"/>
        <v>46423.308057062888</v>
      </c>
      <c r="T26" s="102">
        <f t="shared" si="11"/>
        <v>6376.6919429371146</v>
      </c>
      <c r="U26" s="102">
        <f t="shared" si="12"/>
        <v>52800</v>
      </c>
      <c r="V26" s="102">
        <f t="shared" si="13"/>
        <v>40620.394549930024</v>
      </c>
      <c r="W26" s="102">
        <f t="shared" si="14"/>
        <v>5579.6054500699747</v>
      </c>
      <c r="X26" s="102">
        <f t="shared" si="15"/>
        <v>46200</v>
      </c>
      <c r="Y26" s="102">
        <f t="shared" si="16"/>
        <v>34817.481042797161</v>
      </c>
      <c r="Z26" s="102">
        <f t="shared" si="17"/>
        <v>4782.5189572028357</v>
      </c>
      <c r="AA26" s="66">
        <f t="shared" si="18"/>
        <v>39600</v>
      </c>
    </row>
    <row r="27" spans="1:27" ht="13.5" customHeight="1">
      <c r="A27" s="118">
        <v>104</v>
      </c>
      <c r="B27" s="56">
        <v>41030</v>
      </c>
      <c r="C27" s="68">
        <v>622</v>
      </c>
      <c r="D27" s="221">
        <f>'base(indices)'!G32</f>
        <v>1.4033452</v>
      </c>
      <c r="E27" s="70">
        <f t="shared" si="0"/>
        <v>872.88071439999999</v>
      </c>
      <c r="F27" s="360">
        <f>'base(indices)'!I32</f>
        <v>1.7061E-2</v>
      </c>
      <c r="G27" s="70">
        <f t="shared" si="1"/>
        <v>14.892217868378399</v>
      </c>
      <c r="H27" s="68">
        <f t="shared" si="2"/>
        <v>887.77293226837844</v>
      </c>
      <c r="I27" s="295">
        <f t="shared" si="20"/>
        <v>111969.66093581119</v>
      </c>
      <c r="J27" s="122">
        <f>IF((I27)+K27&gt;I148,I148-K27,(I27))</f>
        <v>58029.135071328608</v>
      </c>
      <c r="K27" s="122">
        <f t="shared" si="3"/>
        <v>7970.8649286713926</v>
      </c>
      <c r="L27" s="183">
        <f t="shared" si="23"/>
        <v>66000</v>
      </c>
      <c r="M27" s="122">
        <f t="shared" si="24"/>
        <v>55127.678317762176</v>
      </c>
      <c r="N27" s="122">
        <f t="shared" si="21"/>
        <v>7572.3216822378226</v>
      </c>
      <c r="O27" s="122">
        <f t="shared" si="22"/>
        <v>62700</v>
      </c>
      <c r="P27" s="104">
        <f t="shared" si="7"/>
        <v>52226.221564195752</v>
      </c>
      <c r="Q27" s="122">
        <f t="shared" si="8"/>
        <v>7173.7784358042536</v>
      </c>
      <c r="R27" s="122">
        <f t="shared" si="9"/>
        <v>59400.000000000007</v>
      </c>
      <c r="S27" s="122">
        <f t="shared" si="10"/>
        <v>46423.308057062888</v>
      </c>
      <c r="T27" s="122">
        <f t="shared" si="11"/>
        <v>6376.6919429371146</v>
      </c>
      <c r="U27" s="122">
        <f t="shared" si="12"/>
        <v>52800</v>
      </c>
      <c r="V27" s="122">
        <f t="shared" si="13"/>
        <v>40620.394549930024</v>
      </c>
      <c r="W27" s="122">
        <f t="shared" si="14"/>
        <v>5579.6054500699747</v>
      </c>
      <c r="X27" s="122">
        <f t="shared" si="15"/>
        <v>46200</v>
      </c>
      <c r="Y27" s="122">
        <f t="shared" si="16"/>
        <v>34817.481042797161</v>
      </c>
      <c r="Z27" s="122">
        <f t="shared" si="17"/>
        <v>4782.5189572028357</v>
      </c>
      <c r="AA27" s="52">
        <f t="shared" si="18"/>
        <v>39600</v>
      </c>
    </row>
    <row r="28" spans="1:27" ht="13.5" customHeight="1">
      <c r="A28" s="118">
        <v>103</v>
      </c>
      <c r="B28" s="46">
        <v>41061</v>
      </c>
      <c r="C28" s="68">
        <v>622</v>
      </c>
      <c r="D28" s="221">
        <f>'base(indices)'!G33</f>
        <v>1.4026887400000001</v>
      </c>
      <c r="E28" s="60">
        <f t="shared" si="0"/>
        <v>872.47239628000011</v>
      </c>
      <c r="F28" s="360">
        <f>'base(indices)'!I33</f>
        <v>1.7061E-2</v>
      </c>
      <c r="G28" s="60">
        <f t="shared" si="1"/>
        <v>14.885251552933081</v>
      </c>
      <c r="H28" s="57">
        <f t="shared" si="2"/>
        <v>887.35764783293314</v>
      </c>
      <c r="I28" s="294">
        <f t="shared" si="20"/>
        <v>111081.88800354282</v>
      </c>
      <c r="J28" s="102">
        <f>IF((I28)+K28&gt;I148,I148-K28,(I28))</f>
        <v>58029.135071328608</v>
      </c>
      <c r="K28" s="102">
        <f t="shared" si="3"/>
        <v>7970.8649286713926</v>
      </c>
      <c r="L28" s="184">
        <f t="shared" si="23"/>
        <v>66000</v>
      </c>
      <c r="M28" s="102">
        <f t="shared" si="24"/>
        <v>55127.678317762176</v>
      </c>
      <c r="N28" s="102">
        <f t="shared" si="21"/>
        <v>7572.3216822378226</v>
      </c>
      <c r="O28" s="102">
        <f t="shared" si="22"/>
        <v>62700</v>
      </c>
      <c r="P28" s="102">
        <f t="shared" si="7"/>
        <v>52226.221564195752</v>
      </c>
      <c r="Q28" s="102">
        <f t="shared" si="8"/>
        <v>7173.7784358042536</v>
      </c>
      <c r="R28" s="102">
        <f t="shared" si="9"/>
        <v>59400.000000000007</v>
      </c>
      <c r="S28" s="102">
        <f t="shared" si="10"/>
        <v>46423.308057062888</v>
      </c>
      <c r="T28" s="102">
        <f t="shared" si="11"/>
        <v>6376.6919429371146</v>
      </c>
      <c r="U28" s="102">
        <f t="shared" si="12"/>
        <v>52800</v>
      </c>
      <c r="V28" s="102">
        <f t="shared" si="13"/>
        <v>40620.394549930024</v>
      </c>
      <c r="W28" s="102">
        <f t="shared" si="14"/>
        <v>5579.6054500699747</v>
      </c>
      <c r="X28" s="102">
        <f t="shared" si="15"/>
        <v>46200</v>
      </c>
      <c r="Y28" s="102">
        <f t="shared" si="16"/>
        <v>34817.481042797161</v>
      </c>
      <c r="Z28" s="102">
        <f t="shared" si="17"/>
        <v>4782.5189572028357</v>
      </c>
      <c r="AA28" s="66">
        <f t="shared" si="18"/>
        <v>39600</v>
      </c>
    </row>
    <row r="29" spans="1:27" ht="13.5" customHeight="1">
      <c r="A29" s="118">
        <v>102</v>
      </c>
      <c r="B29" s="56">
        <v>41091</v>
      </c>
      <c r="C29" s="68">
        <v>622</v>
      </c>
      <c r="D29" s="221">
        <f>'base(indices)'!G34</f>
        <v>1.4026887400000001</v>
      </c>
      <c r="E29" s="70">
        <f>C29*D29</f>
        <v>872.47239628000011</v>
      </c>
      <c r="F29" s="360">
        <f>'base(indices)'!I34</f>
        <v>1.7061E-2</v>
      </c>
      <c r="G29" s="70">
        <f t="shared" si="1"/>
        <v>14.885251552933081</v>
      </c>
      <c r="H29" s="68">
        <f t="shared" si="2"/>
        <v>887.35764783293314</v>
      </c>
      <c r="I29" s="295">
        <f t="shared" si="20"/>
        <v>110194.53035570988</v>
      </c>
      <c r="J29" s="122">
        <f>IF((I29)+K29&gt;I148,I148-K29,(I29))</f>
        <v>58029.135071328608</v>
      </c>
      <c r="K29" s="122">
        <f t="shared" si="3"/>
        <v>7970.8649286713926</v>
      </c>
      <c r="L29" s="183">
        <f t="shared" si="23"/>
        <v>66000</v>
      </c>
      <c r="M29" s="122">
        <f t="shared" si="24"/>
        <v>55127.678317762176</v>
      </c>
      <c r="N29" s="122">
        <f t="shared" si="21"/>
        <v>7572.3216822378226</v>
      </c>
      <c r="O29" s="122">
        <f t="shared" si="22"/>
        <v>62700</v>
      </c>
      <c r="P29" s="104">
        <f t="shared" si="7"/>
        <v>52226.221564195752</v>
      </c>
      <c r="Q29" s="122">
        <f t="shared" si="8"/>
        <v>7173.7784358042536</v>
      </c>
      <c r="R29" s="122">
        <f t="shared" si="9"/>
        <v>59400.000000000007</v>
      </c>
      <c r="S29" s="122">
        <f t="shared" si="10"/>
        <v>46423.308057062888</v>
      </c>
      <c r="T29" s="122">
        <f t="shared" si="11"/>
        <v>6376.6919429371146</v>
      </c>
      <c r="U29" s="122">
        <f t="shared" si="12"/>
        <v>52800</v>
      </c>
      <c r="V29" s="122">
        <f t="shared" si="13"/>
        <v>40620.394549930024</v>
      </c>
      <c r="W29" s="122">
        <f t="shared" si="14"/>
        <v>5579.6054500699747</v>
      </c>
      <c r="X29" s="122">
        <f t="shared" si="15"/>
        <v>46200</v>
      </c>
      <c r="Y29" s="122">
        <f t="shared" si="16"/>
        <v>34817.481042797161</v>
      </c>
      <c r="Z29" s="122">
        <f t="shared" si="17"/>
        <v>4782.5189572028357</v>
      </c>
      <c r="AA29" s="52">
        <f t="shared" si="18"/>
        <v>39600</v>
      </c>
    </row>
    <row r="30" spans="1:27" ht="13.5" customHeight="1">
      <c r="A30" s="118">
        <v>101</v>
      </c>
      <c r="B30" s="46">
        <v>41122</v>
      </c>
      <c r="C30" s="68">
        <v>622</v>
      </c>
      <c r="D30" s="221">
        <f>'base(indices)'!G35</f>
        <v>1.40248678</v>
      </c>
      <c r="E30" s="60">
        <f t="shared" si="0"/>
        <v>872.34677715999999</v>
      </c>
      <c r="F30" s="360">
        <f>'base(indices)'!I35</f>
        <v>1.7061E-2</v>
      </c>
      <c r="G30" s="60">
        <f t="shared" si="1"/>
        <v>14.883108365126759</v>
      </c>
      <c r="H30" s="57">
        <f t="shared" si="2"/>
        <v>887.22988552512675</v>
      </c>
      <c r="I30" s="294">
        <f t="shared" si="20"/>
        <v>109307.17270787695</v>
      </c>
      <c r="J30" s="102">
        <f>IF((I30)+K30&gt;I148,I148-K30,(I30))</f>
        <v>58029.135071328608</v>
      </c>
      <c r="K30" s="102">
        <f t="shared" si="3"/>
        <v>7970.8649286713926</v>
      </c>
      <c r="L30" s="184">
        <f t="shared" si="23"/>
        <v>66000</v>
      </c>
      <c r="M30" s="102">
        <f t="shared" si="24"/>
        <v>55127.678317762176</v>
      </c>
      <c r="N30" s="102">
        <f t="shared" si="21"/>
        <v>7572.3216822378226</v>
      </c>
      <c r="O30" s="102">
        <f t="shared" si="22"/>
        <v>62700</v>
      </c>
      <c r="P30" s="102">
        <f>J30*$P$9</f>
        <v>52226.221564195752</v>
      </c>
      <c r="Q30" s="102">
        <f t="shared" si="8"/>
        <v>7173.7784358042536</v>
      </c>
      <c r="R30" s="102">
        <f t="shared" si="9"/>
        <v>59400.000000000007</v>
      </c>
      <c r="S30" s="102">
        <f t="shared" si="10"/>
        <v>46423.308057062888</v>
      </c>
      <c r="T30" s="102">
        <f t="shared" si="11"/>
        <v>6376.6919429371146</v>
      </c>
      <c r="U30" s="102">
        <f t="shared" si="12"/>
        <v>52800</v>
      </c>
      <c r="V30" s="102">
        <f t="shared" si="13"/>
        <v>40620.394549930024</v>
      </c>
      <c r="W30" s="102">
        <f t="shared" si="14"/>
        <v>5579.6054500699747</v>
      </c>
      <c r="X30" s="102">
        <f t="shared" si="15"/>
        <v>46200</v>
      </c>
      <c r="Y30" s="102">
        <f t="shared" si="16"/>
        <v>34817.481042797161</v>
      </c>
      <c r="Z30" s="102">
        <f t="shared" si="17"/>
        <v>4782.5189572028357</v>
      </c>
      <c r="AA30" s="66">
        <f t="shared" si="18"/>
        <v>39600</v>
      </c>
    </row>
    <row r="31" spans="1:27" ht="13.5" customHeight="1">
      <c r="A31" s="118">
        <v>100</v>
      </c>
      <c r="B31" s="56">
        <v>41153</v>
      </c>
      <c r="C31" s="68">
        <v>622</v>
      </c>
      <c r="D31" s="221">
        <f>'base(indices)'!G36</f>
        <v>1.4023143</v>
      </c>
      <c r="E31" s="70">
        <f t="shared" si="0"/>
        <v>872.23949460000006</v>
      </c>
      <c r="F31" s="360">
        <f>'base(indices)'!I36</f>
        <v>1.7061E-2</v>
      </c>
      <c r="G31" s="70">
        <f t="shared" si="1"/>
        <v>14.881278017370601</v>
      </c>
      <c r="H31" s="68">
        <f t="shared" si="2"/>
        <v>887.12077261737068</v>
      </c>
      <c r="I31" s="295">
        <f t="shared" si="20"/>
        <v>108419.94282235182</v>
      </c>
      <c r="J31" s="122">
        <f>IF((I31)+K31&gt;I148,I148-K31,(I31))</f>
        <v>58029.135071328608</v>
      </c>
      <c r="K31" s="122">
        <f t="shared" si="3"/>
        <v>7970.8649286713926</v>
      </c>
      <c r="L31" s="183">
        <f t="shared" si="23"/>
        <v>66000</v>
      </c>
      <c r="M31" s="122">
        <f t="shared" si="24"/>
        <v>55127.678317762176</v>
      </c>
      <c r="N31" s="122">
        <f t="shared" si="21"/>
        <v>7572.3216822378226</v>
      </c>
      <c r="O31" s="122">
        <f t="shared" si="22"/>
        <v>62700</v>
      </c>
      <c r="P31" s="104">
        <f>J31*$P$9</f>
        <v>52226.221564195752</v>
      </c>
      <c r="Q31" s="122">
        <f t="shared" si="8"/>
        <v>7173.7784358042536</v>
      </c>
      <c r="R31" s="122">
        <f t="shared" si="9"/>
        <v>59400.000000000007</v>
      </c>
      <c r="S31" s="122">
        <f t="shared" si="10"/>
        <v>46423.308057062888</v>
      </c>
      <c r="T31" s="122">
        <f t="shared" si="11"/>
        <v>6376.6919429371146</v>
      </c>
      <c r="U31" s="122">
        <f t="shared" si="12"/>
        <v>52800</v>
      </c>
      <c r="V31" s="122">
        <f t="shared" si="13"/>
        <v>40620.394549930024</v>
      </c>
      <c r="W31" s="122">
        <f t="shared" si="14"/>
        <v>5579.6054500699747</v>
      </c>
      <c r="X31" s="122">
        <f t="shared" si="15"/>
        <v>46200</v>
      </c>
      <c r="Y31" s="122">
        <f t="shared" si="16"/>
        <v>34817.481042797161</v>
      </c>
      <c r="Z31" s="122">
        <f t="shared" si="17"/>
        <v>4782.5189572028357</v>
      </c>
      <c r="AA31" s="52">
        <f t="shared" si="18"/>
        <v>39600</v>
      </c>
    </row>
    <row r="32" spans="1:27" ht="13.5" customHeight="1">
      <c r="A32" s="118">
        <v>99</v>
      </c>
      <c r="B32" s="46">
        <v>41183</v>
      </c>
      <c r="C32" s="68">
        <v>622</v>
      </c>
      <c r="D32" s="221">
        <f>'base(indices)'!G37</f>
        <v>1.4023143</v>
      </c>
      <c r="E32" s="60">
        <f t="shared" si="0"/>
        <v>872.23949460000006</v>
      </c>
      <c r="F32" s="360">
        <f>'base(indices)'!I37</f>
        <v>1.7061E-2</v>
      </c>
      <c r="G32" s="60">
        <f t="shared" si="1"/>
        <v>14.881278017370601</v>
      </c>
      <c r="H32" s="57">
        <f t="shared" si="2"/>
        <v>887.12077261737068</v>
      </c>
      <c r="I32" s="294">
        <f t="shared" si="20"/>
        <v>107532.82204973444</v>
      </c>
      <c r="J32" s="102">
        <f>IF((I32)+K32&gt;I148,I148-K32,(I32))</f>
        <v>58029.135071328608</v>
      </c>
      <c r="K32" s="102">
        <f t="shared" si="3"/>
        <v>7970.8649286713926</v>
      </c>
      <c r="L32" s="184">
        <f t="shared" si="23"/>
        <v>66000</v>
      </c>
      <c r="M32" s="102">
        <f t="shared" si="24"/>
        <v>55127.678317762176</v>
      </c>
      <c r="N32" s="102">
        <f t="shared" si="21"/>
        <v>7572.3216822378226</v>
      </c>
      <c r="O32" s="102">
        <f t="shared" si="22"/>
        <v>62700</v>
      </c>
      <c r="P32" s="102">
        <f t="shared" ref="P32:P49" si="25">J32*$P$9</f>
        <v>52226.221564195752</v>
      </c>
      <c r="Q32" s="102">
        <f t="shared" si="8"/>
        <v>7173.7784358042536</v>
      </c>
      <c r="R32" s="102">
        <f t="shared" si="9"/>
        <v>59400.000000000007</v>
      </c>
      <c r="S32" s="102">
        <f t="shared" si="10"/>
        <v>46423.308057062888</v>
      </c>
      <c r="T32" s="102">
        <f t="shared" si="11"/>
        <v>6376.6919429371146</v>
      </c>
      <c r="U32" s="102">
        <f t="shared" si="12"/>
        <v>52800</v>
      </c>
      <c r="V32" s="102">
        <f t="shared" si="13"/>
        <v>40620.394549930024</v>
      </c>
      <c r="W32" s="102">
        <f t="shared" si="14"/>
        <v>5579.6054500699747</v>
      </c>
      <c r="X32" s="102">
        <f t="shared" si="15"/>
        <v>46200</v>
      </c>
      <c r="Y32" s="102">
        <f t="shared" si="16"/>
        <v>34817.481042797161</v>
      </c>
      <c r="Z32" s="102">
        <f t="shared" si="17"/>
        <v>4782.5189572028357</v>
      </c>
      <c r="AA32" s="66">
        <f t="shared" si="18"/>
        <v>39600</v>
      </c>
    </row>
    <row r="33" spans="1:27" ht="13.5" customHeight="1">
      <c r="A33" s="118">
        <v>98</v>
      </c>
      <c r="B33" s="56">
        <v>41214</v>
      </c>
      <c r="C33" s="68">
        <v>622</v>
      </c>
      <c r="D33" s="221">
        <f>'base(indices)'!G38</f>
        <v>1.4023143</v>
      </c>
      <c r="E33" s="70">
        <f t="shared" si="0"/>
        <v>872.23949460000006</v>
      </c>
      <c r="F33" s="360">
        <f>'base(indices)'!I38</f>
        <v>1.7061E-2</v>
      </c>
      <c r="G33" s="70">
        <f t="shared" si="1"/>
        <v>14.881278017370601</v>
      </c>
      <c r="H33" s="68">
        <f t="shared" si="2"/>
        <v>887.12077261737068</v>
      </c>
      <c r="I33" s="295">
        <f t="shared" si="20"/>
        <v>106645.70127711707</v>
      </c>
      <c r="J33" s="122">
        <f>IF((I33)+K33&gt;I148,I148-K33,(I33))</f>
        <v>58029.135071328608</v>
      </c>
      <c r="K33" s="122">
        <f t="shared" si="3"/>
        <v>7970.8649286713926</v>
      </c>
      <c r="L33" s="183">
        <f t="shared" si="23"/>
        <v>66000</v>
      </c>
      <c r="M33" s="122">
        <f t="shared" si="24"/>
        <v>55127.678317762176</v>
      </c>
      <c r="N33" s="122">
        <f t="shared" si="21"/>
        <v>7572.3216822378226</v>
      </c>
      <c r="O33" s="122">
        <f t="shared" si="22"/>
        <v>62700</v>
      </c>
      <c r="P33" s="104">
        <f t="shared" si="25"/>
        <v>52226.221564195752</v>
      </c>
      <c r="Q33" s="122">
        <f t="shared" si="8"/>
        <v>7173.7784358042536</v>
      </c>
      <c r="R33" s="122">
        <f t="shared" si="9"/>
        <v>59400.000000000007</v>
      </c>
      <c r="S33" s="122">
        <f t="shared" si="10"/>
        <v>46423.308057062888</v>
      </c>
      <c r="T33" s="122">
        <f t="shared" si="11"/>
        <v>6376.6919429371146</v>
      </c>
      <c r="U33" s="122">
        <f t="shared" si="12"/>
        <v>52800</v>
      </c>
      <c r="V33" s="122">
        <f t="shared" si="13"/>
        <v>40620.394549930024</v>
      </c>
      <c r="W33" s="122">
        <f t="shared" si="14"/>
        <v>5579.6054500699747</v>
      </c>
      <c r="X33" s="122">
        <f t="shared" si="15"/>
        <v>46200</v>
      </c>
      <c r="Y33" s="122">
        <f t="shared" si="16"/>
        <v>34817.481042797161</v>
      </c>
      <c r="Z33" s="122">
        <f t="shared" si="17"/>
        <v>4782.5189572028357</v>
      </c>
      <c r="AA33" s="52">
        <f t="shared" si="18"/>
        <v>39600</v>
      </c>
    </row>
    <row r="34" spans="1:27" ht="13.5" customHeight="1" thickBot="1">
      <c r="A34" s="229">
        <v>97</v>
      </c>
      <c r="B34" s="76">
        <v>41244</v>
      </c>
      <c r="C34" s="77">
        <v>622</v>
      </c>
      <c r="D34" s="232">
        <f>'base(indices)'!G39</f>
        <v>1.4023143</v>
      </c>
      <c r="E34" s="233">
        <f t="shared" si="0"/>
        <v>872.23949460000006</v>
      </c>
      <c r="F34" s="361">
        <f>'base(indices)'!I39</f>
        <v>1.7061E-2</v>
      </c>
      <c r="G34" s="233">
        <f t="shared" si="1"/>
        <v>14.881278017370601</v>
      </c>
      <c r="H34" s="231">
        <f t="shared" si="2"/>
        <v>887.12077261737068</v>
      </c>
      <c r="I34" s="296">
        <f t="shared" si="20"/>
        <v>105758.5805044997</v>
      </c>
      <c r="J34" s="95">
        <f>IF((I34)+K34&gt;I148,I148-K34,(I34))</f>
        <v>58029.135071328608</v>
      </c>
      <c r="K34" s="95">
        <f t="shared" si="3"/>
        <v>7970.8649286713926</v>
      </c>
      <c r="L34" s="291">
        <f t="shared" si="23"/>
        <v>66000</v>
      </c>
      <c r="M34" s="95">
        <f t="shared" si="24"/>
        <v>55127.678317762176</v>
      </c>
      <c r="N34" s="95">
        <f t="shared" si="21"/>
        <v>7572.3216822378226</v>
      </c>
      <c r="O34" s="95">
        <f t="shared" si="22"/>
        <v>62700</v>
      </c>
      <c r="P34" s="95">
        <f t="shared" si="25"/>
        <v>52226.221564195752</v>
      </c>
      <c r="Q34" s="95">
        <f t="shared" si="8"/>
        <v>7173.7784358042536</v>
      </c>
      <c r="R34" s="95">
        <f t="shared" si="9"/>
        <v>59400.000000000007</v>
      </c>
      <c r="S34" s="95">
        <f t="shared" si="10"/>
        <v>46423.308057062888</v>
      </c>
      <c r="T34" s="95">
        <f t="shared" si="11"/>
        <v>6376.6919429371146</v>
      </c>
      <c r="U34" s="95">
        <f t="shared" si="12"/>
        <v>52800</v>
      </c>
      <c r="V34" s="95">
        <f t="shared" si="13"/>
        <v>40620.394549930024</v>
      </c>
      <c r="W34" s="95">
        <f t="shared" si="14"/>
        <v>5579.6054500699747</v>
      </c>
      <c r="X34" s="95">
        <f t="shared" si="15"/>
        <v>46200</v>
      </c>
      <c r="Y34" s="95">
        <f t="shared" si="16"/>
        <v>34817.481042797161</v>
      </c>
      <c r="Z34" s="95">
        <f t="shared" si="17"/>
        <v>4782.5189572028357</v>
      </c>
      <c r="AA34" s="237">
        <f t="shared" si="18"/>
        <v>39600</v>
      </c>
    </row>
    <row r="35" spans="1:27" ht="13.5" customHeight="1">
      <c r="A35" s="219">
        <v>96</v>
      </c>
      <c r="B35" s="340">
        <v>41275</v>
      </c>
      <c r="C35" s="47">
        <v>678</v>
      </c>
      <c r="D35" s="239">
        <f>'base(indices)'!G40</f>
        <v>1.4023143</v>
      </c>
      <c r="E35" s="87">
        <f t="shared" si="0"/>
        <v>950.76909539999997</v>
      </c>
      <c r="F35" s="359">
        <f>'base(indices)'!I40</f>
        <v>1.7061E-2</v>
      </c>
      <c r="G35" s="87">
        <f t="shared" si="1"/>
        <v>16.221071536619398</v>
      </c>
      <c r="H35" s="47">
        <f t="shared" si="2"/>
        <v>966.9901669366194</v>
      </c>
      <c r="I35" s="293">
        <f t="shared" si="20"/>
        <v>104871.45973188232</v>
      </c>
      <c r="J35" s="123">
        <f>IF((I35)+K35&gt;I148,I148-K35,(I35))</f>
        <v>58029.135071328608</v>
      </c>
      <c r="K35" s="123">
        <f t="shared" si="3"/>
        <v>7970.8649286713926</v>
      </c>
      <c r="L35" s="290">
        <f t="shared" si="23"/>
        <v>66000</v>
      </c>
      <c r="M35" s="123">
        <f t="shared" si="24"/>
        <v>55127.678317762176</v>
      </c>
      <c r="N35" s="123">
        <f t="shared" si="21"/>
        <v>7572.3216822378226</v>
      </c>
      <c r="O35" s="123">
        <f t="shared" si="22"/>
        <v>62700</v>
      </c>
      <c r="P35" s="100">
        <f t="shared" si="25"/>
        <v>52226.221564195752</v>
      </c>
      <c r="Q35" s="123">
        <f t="shared" si="8"/>
        <v>7173.7784358042536</v>
      </c>
      <c r="R35" s="123">
        <f t="shared" si="9"/>
        <v>59400.000000000007</v>
      </c>
      <c r="S35" s="123">
        <f t="shared" si="10"/>
        <v>46423.308057062888</v>
      </c>
      <c r="T35" s="123">
        <f t="shared" si="11"/>
        <v>6376.6919429371146</v>
      </c>
      <c r="U35" s="123">
        <f t="shared" si="12"/>
        <v>52800</v>
      </c>
      <c r="V35" s="123">
        <f t="shared" si="13"/>
        <v>40620.394549930024</v>
      </c>
      <c r="W35" s="123">
        <f t="shared" si="14"/>
        <v>5579.6054500699747</v>
      </c>
      <c r="X35" s="123">
        <f t="shared" si="15"/>
        <v>46200</v>
      </c>
      <c r="Y35" s="123">
        <f t="shared" si="16"/>
        <v>34817.481042797161</v>
      </c>
      <c r="Z35" s="123">
        <f t="shared" si="17"/>
        <v>4782.5189572028357</v>
      </c>
      <c r="AA35" s="55">
        <f t="shared" si="18"/>
        <v>39600</v>
      </c>
    </row>
    <row r="36" spans="1:27" ht="13.5" customHeight="1">
      <c r="A36" s="118">
        <v>95</v>
      </c>
      <c r="B36" s="46">
        <v>41306</v>
      </c>
      <c r="C36" s="68">
        <v>678</v>
      </c>
      <c r="D36" s="221">
        <f>'base(indices)'!G41</f>
        <v>1.4023143</v>
      </c>
      <c r="E36" s="60">
        <f t="shared" si="0"/>
        <v>950.76909539999997</v>
      </c>
      <c r="F36" s="360">
        <f>'base(indices)'!I41</f>
        <v>1.7061E-2</v>
      </c>
      <c r="G36" s="60">
        <f t="shared" si="1"/>
        <v>16.221071536619398</v>
      </c>
      <c r="H36" s="57">
        <f t="shared" si="2"/>
        <v>966.9901669366194</v>
      </c>
      <c r="I36" s="294">
        <f t="shared" si="20"/>
        <v>103904.4695649457</v>
      </c>
      <c r="J36" s="102">
        <f>IF((I36)+K36&gt;I148,I148-K36,(I36))</f>
        <v>58029.135071328608</v>
      </c>
      <c r="K36" s="102">
        <f t="shared" si="3"/>
        <v>7970.8649286713926</v>
      </c>
      <c r="L36" s="184">
        <f t="shared" si="23"/>
        <v>66000</v>
      </c>
      <c r="M36" s="102">
        <f t="shared" si="24"/>
        <v>55127.678317762176</v>
      </c>
      <c r="N36" s="102">
        <f t="shared" si="21"/>
        <v>7572.3216822378226</v>
      </c>
      <c r="O36" s="102">
        <f t="shared" si="22"/>
        <v>62700</v>
      </c>
      <c r="P36" s="102">
        <f t="shared" si="25"/>
        <v>52226.221564195752</v>
      </c>
      <c r="Q36" s="102">
        <f t="shared" si="8"/>
        <v>7173.7784358042536</v>
      </c>
      <c r="R36" s="102">
        <f t="shared" si="9"/>
        <v>59400.000000000007</v>
      </c>
      <c r="S36" s="102">
        <f t="shared" si="10"/>
        <v>46423.308057062888</v>
      </c>
      <c r="T36" s="102">
        <f t="shared" si="11"/>
        <v>6376.6919429371146</v>
      </c>
      <c r="U36" s="102">
        <f t="shared" si="12"/>
        <v>52800</v>
      </c>
      <c r="V36" s="102">
        <f t="shared" si="13"/>
        <v>40620.394549930024</v>
      </c>
      <c r="W36" s="102">
        <f t="shared" si="14"/>
        <v>5579.6054500699747</v>
      </c>
      <c r="X36" s="102">
        <f t="shared" si="15"/>
        <v>46200</v>
      </c>
      <c r="Y36" s="102">
        <f t="shared" si="16"/>
        <v>34817.481042797161</v>
      </c>
      <c r="Z36" s="102">
        <f t="shared" si="17"/>
        <v>4782.5189572028357</v>
      </c>
      <c r="AA36" s="66">
        <f t="shared" si="18"/>
        <v>39600</v>
      </c>
    </row>
    <row r="37" spans="1:27" ht="13.5" customHeight="1">
      <c r="A37" s="118">
        <v>94</v>
      </c>
      <c r="B37" s="56">
        <v>41334</v>
      </c>
      <c r="C37" s="68">
        <v>678</v>
      </c>
      <c r="D37" s="221">
        <f>'base(indices)'!G42</f>
        <v>1.4023143</v>
      </c>
      <c r="E37" s="70">
        <f t="shared" si="0"/>
        <v>950.76909539999997</v>
      </c>
      <c r="F37" s="360">
        <f>'base(indices)'!I42</f>
        <v>1.7061E-2</v>
      </c>
      <c r="G37" s="70">
        <f t="shared" si="1"/>
        <v>16.221071536619398</v>
      </c>
      <c r="H37" s="68">
        <f t="shared" si="2"/>
        <v>966.9901669366194</v>
      </c>
      <c r="I37" s="295">
        <f t="shared" si="20"/>
        <v>102937.47939800908</v>
      </c>
      <c r="J37" s="122">
        <f>IF((I37)+K37&gt;I148,I148-K37,(I37))</f>
        <v>58029.135071328608</v>
      </c>
      <c r="K37" s="104">
        <f t="shared" si="3"/>
        <v>7970.8649286713926</v>
      </c>
      <c r="L37" s="185">
        <f t="shared" si="23"/>
        <v>66000</v>
      </c>
      <c r="M37" s="122">
        <f t="shared" si="24"/>
        <v>55127.678317762176</v>
      </c>
      <c r="N37" s="122">
        <f t="shared" si="21"/>
        <v>7572.3216822378226</v>
      </c>
      <c r="O37" s="122">
        <f t="shared" si="22"/>
        <v>62700</v>
      </c>
      <c r="P37" s="104">
        <f t="shared" si="25"/>
        <v>52226.221564195752</v>
      </c>
      <c r="Q37" s="122">
        <f t="shared" si="8"/>
        <v>7173.7784358042536</v>
      </c>
      <c r="R37" s="122">
        <f>P37+Q37</f>
        <v>59400.000000000007</v>
      </c>
      <c r="S37" s="122">
        <f t="shared" si="10"/>
        <v>46423.308057062888</v>
      </c>
      <c r="T37" s="122">
        <f t="shared" si="11"/>
        <v>6376.6919429371146</v>
      </c>
      <c r="U37" s="122">
        <f t="shared" si="12"/>
        <v>52800</v>
      </c>
      <c r="V37" s="122">
        <f t="shared" si="13"/>
        <v>40620.394549930024</v>
      </c>
      <c r="W37" s="122">
        <f t="shared" si="14"/>
        <v>5579.6054500699747</v>
      </c>
      <c r="X37" s="122">
        <f t="shared" si="15"/>
        <v>46200</v>
      </c>
      <c r="Y37" s="122">
        <f t="shared" si="16"/>
        <v>34817.481042797161</v>
      </c>
      <c r="Z37" s="122">
        <f t="shared" si="17"/>
        <v>4782.5189572028357</v>
      </c>
      <c r="AA37" s="52">
        <f t="shared" si="18"/>
        <v>39600</v>
      </c>
    </row>
    <row r="38" spans="1:27" ht="13.5" customHeight="1">
      <c r="A38" s="118">
        <v>93</v>
      </c>
      <c r="B38" s="56">
        <v>41365</v>
      </c>
      <c r="C38" s="68">
        <v>678</v>
      </c>
      <c r="D38" s="221">
        <f>'base(indices)'!G43</f>
        <v>1.4023143</v>
      </c>
      <c r="E38" s="60">
        <f t="shared" si="0"/>
        <v>950.76909539999997</v>
      </c>
      <c r="F38" s="360">
        <f>'base(indices)'!I43</f>
        <v>1.7061E-2</v>
      </c>
      <c r="G38" s="60">
        <f t="shared" si="1"/>
        <v>16.221071536619398</v>
      </c>
      <c r="H38" s="57">
        <f t="shared" si="2"/>
        <v>966.9901669366194</v>
      </c>
      <c r="I38" s="294">
        <f t="shared" si="20"/>
        <v>101970.48923107245</v>
      </c>
      <c r="J38" s="102">
        <f>IF((I38)+K38&gt;I148,I148-K38,(I38))</f>
        <v>58029.135071328608</v>
      </c>
      <c r="K38" s="102">
        <f t="shared" si="3"/>
        <v>7970.8649286713926</v>
      </c>
      <c r="L38" s="186">
        <f t="shared" si="23"/>
        <v>66000</v>
      </c>
      <c r="M38" s="102">
        <f t="shared" si="24"/>
        <v>55127.678317762176</v>
      </c>
      <c r="N38" s="102">
        <f t="shared" si="21"/>
        <v>7572.3216822378226</v>
      </c>
      <c r="O38" s="102">
        <f t="shared" si="22"/>
        <v>62700</v>
      </c>
      <c r="P38" s="102">
        <f>J38*$P$9</f>
        <v>52226.221564195752</v>
      </c>
      <c r="Q38" s="102">
        <f t="shared" si="8"/>
        <v>7173.7784358042536</v>
      </c>
      <c r="R38" s="102">
        <f t="shared" ref="R38:R53" si="26">P38+Q38</f>
        <v>59400.000000000007</v>
      </c>
      <c r="S38" s="102">
        <f t="shared" si="10"/>
        <v>46423.308057062888</v>
      </c>
      <c r="T38" s="102">
        <f t="shared" si="11"/>
        <v>6376.6919429371146</v>
      </c>
      <c r="U38" s="102">
        <f t="shared" si="12"/>
        <v>52800</v>
      </c>
      <c r="V38" s="102">
        <f t="shared" si="13"/>
        <v>40620.394549930024</v>
      </c>
      <c r="W38" s="102">
        <f t="shared" si="14"/>
        <v>5579.6054500699747</v>
      </c>
      <c r="X38" s="102">
        <f t="shared" si="15"/>
        <v>46200</v>
      </c>
      <c r="Y38" s="102">
        <f t="shared" si="16"/>
        <v>34817.481042797161</v>
      </c>
      <c r="Z38" s="102">
        <f t="shared" si="17"/>
        <v>4782.5189572028357</v>
      </c>
      <c r="AA38" s="66">
        <f t="shared" si="18"/>
        <v>39600</v>
      </c>
    </row>
    <row r="39" spans="1:27" ht="13.5" customHeight="1">
      <c r="A39" s="118">
        <v>92</v>
      </c>
      <c r="B39" s="46">
        <v>41395</v>
      </c>
      <c r="C39" s="68">
        <v>678</v>
      </c>
      <c r="D39" s="221">
        <f>'base(indices)'!G44</f>
        <v>1.4023143</v>
      </c>
      <c r="E39" s="70">
        <f t="shared" si="0"/>
        <v>950.76909539999997</v>
      </c>
      <c r="F39" s="360">
        <f>'base(indices)'!I44</f>
        <v>1.7061E-2</v>
      </c>
      <c r="G39" s="70">
        <f t="shared" si="1"/>
        <v>16.221071536619398</v>
      </c>
      <c r="H39" s="68">
        <f t="shared" si="2"/>
        <v>966.9901669366194</v>
      </c>
      <c r="I39" s="295">
        <f t="shared" si="20"/>
        <v>101003.49906413583</v>
      </c>
      <c r="J39" s="122">
        <f>IF((I39)+K39&gt;I148,I148-K39,(I39))</f>
        <v>58029.135071328608</v>
      </c>
      <c r="K39" s="122">
        <f t="shared" si="3"/>
        <v>7970.8649286713926</v>
      </c>
      <c r="L39" s="183">
        <f t="shared" si="23"/>
        <v>66000</v>
      </c>
      <c r="M39" s="122">
        <f t="shared" si="24"/>
        <v>55127.678317762176</v>
      </c>
      <c r="N39" s="122">
        <f t="shared" si="21"/>
        <v>7572.3216822378226</v>
      </c>
      <c r="O39" s="122">
        <f t="shared" si="22"/>
        <v>62700</v>
      </c>
      <c r="P39" s="104">
        <f t="shared" si="25"/>
        <v>52226.221564195752</v>
      </c>
      <c r="Q39" s="122">
        <f t="shared" si="8"/>
        <v>7173.7784358042536</v>
      </c>
      <c r="R39" s="122">
        <f t="shared" si="26"/>
        <v>59400.000000000007</v>
      </c>
      <c r="S39" s="122">
        <f t="shared" si="10"/>
        <v>46423.308057062888</v>
      </c>
      <c r="T39" s="122">
        <f t="shared" si="11"/>
        <v>6376.6919429371146</v>
      </c>
      <c r="U39" s="122">
        <f t="shared" si="12"/>
        <v>52800</v>
      </c>
      <c r="V39" s="122">
        <f t="shared" si="13"/>
        <v>40620.394549930024</v>
      </c>
      <c r="W39" s="122">
        <f t="shared" si="14"/>
        <v>5579.6054500699747</v>
      </c>
      <c r="X39" s="122">
        <f t="shared" si="15"/>
        <v>46200</v>
      </c>
      <c r="Y39" s="122">
        <f t="shared" si="16"/>
        <v>34817.481042797161</v>
      </c>
      <c r="Z39" s="122">
        <f t="shared" si="17"/>
        <v>4782.5189572028357</v>
      </c>
      <c r="AA39" s="52">
        <f t="shared" si="18"/>
        <v>39600</v>
      </c>
    </row>
    <row r="40" spans="1:27" ht="13.5" customHeight="1">
      <c r="A40" s="118">
        <v>91</v>
      </c>
      <c r="B40" s="56">
        <v>41426</v>
      </c>
      <c r="C40" s="68">
        <v>678</v>
      </c>
      <c r="D40" s="221">
        <f>'base(indices)'!G45</f>
        <v>1.4023143</v>
      </c>
      <c r="E40" s="60">
        <f t="shared" si="0"/>
        <v>950.76909539999997</v>
      </c>
      <c r="F40" s="360">
        <f>'base(indices)'!I45</f>
        <v>1.7061E-2</v>
      </c>
      <c r="G40" s="60">
        <f t="shared" si="1"/>
        <v>16.221071536619398</v>
      </c>
      <c r="H40" s="57">
        <f t="shared" si="2"/>
        <v>966.9901669366194</v>
      </c>
      <c r="I40" s="294">
        <f t="shared" si="20"/>
        <v>100036.50889719921</v>
      </c>
      <c r="J40" s="102">
        <f>IF((I40)+K40&gt;I148,I148-K40,(I40))</f>
        <v>58029.135071328608</v>
      </c>
      <c r="K40" s="102">
        <f t="shared" si="3"/>
        <v>7970.8649286713926</v>
      </c>
      <c r="L40" s="186">
        <f t="shared" si="23"/>
        <v>66000</v>
      </c>
      <c r="M40" s="102">
        <f t="shared" si="24"/>
        <v>55127.678317762176</v>
      </c>
      <c r="N40" s="102">
        <f t="shared" si="21"/>
        <v>7572.3216822378226</v>
      </c>
      <c r="O40" s="102">
        <f t="shared" si="22"/>
        <v>62700</v>
      </c>
      <c r="P40" s="102">
        <f t="shared" si="25"/>
        <v>52226.221564195752</v>
      </c>
      <c r="Q40" s="102">
        <f t="shared" si="8"/>
        <v>7173.7784358042536</v>
      </c>
      <c r="R40" s="102">
        <f t="shared" si="26"/>
        <v>59400.000000000007</v>
      </c>
      <c r="S40" s="102">
        <f t="shared" si="10"/>
        <v>46423.308057062888</v>
      </c>
      <c r="T40" s="102">
        <f t="shared" si="11"/>
        <v>6376.6919429371146</v>
      </c>
      <c r="U40" s="102">
        <f t="shared" si="12"/>
        <v>52800</v>
      </c>
      <c r="V40" s="102">
        <f t="shared" si="13"/>
        <v>40620.394549930024</v>
      </c>
      <c r="W40" s="102">
        <f t="shared" si="14"/>
        <v>5579.6054500699747</v>
      </c>
      <c r="X40" s="102">
        <f t="shared" si="15"/>
        <v>46200</v>
      </c>
      <c r="Y40" s="102">
        <f t="shared" si="16"/>
        <v>34817.481042797161</v>
      </c>
      <c r="Z40" s="102">
        <f t="shared" si="17"/>
        <v>4782.5189572028357</v>
      </c>
      <c r="AA40" s="66">
        <f t="shared" si="18"/>
        <v>39600</v>
      </c>
    </row>
    <row r="41" spans="1:27" ht="13.5" customHeight="1">
      <c r="A41" s="118">
        <v>90</v>
      </c>
      <c r="B41" s="46">
        <v>41456</v>
      </c>
      <c r="C41" s="68">
        <v>678</v>
      </c>
      <c r="D41" s="221">
        <f>'base(indices)'!G46</f>
        <v>1.4023143</v>
      </c>
      <c r="E41" s="70">
        <f t="shared" si="0"/>
        <v>950.76909539999997</v>
      </c>
      <c r="F41" s="360">
        <f>'base(indices)'!I46</f>
        <v>1.7061E-2</v>
      </c>
      <c r="G41" s="70">
        <f t="shared" si="1"/>
        <v>16.221071536619398</v>
      </c>
      <c r="H41" s="68">
        <f t="shared" si="2"/>
        <v>966.9901669366194</v>
      </c>
      <c r="I41" s="295">
        <f t="shared" si="20"/>
        <v>99069.518730262585</v>
      </c>
      <c r="J41" s="122">
        <f>IF((I41)+K41&gt;I148,I148-K41,(I41))</f>
        <v>58029.135071328608</v>
      </c>
      <c r="K41" s="122">
        <f t="shared" si="3"/>
        <v>7970.8649286713926</v>
      </c>
      <c r="L41" s="183">
        <f t="shared" si="23"/>
        <v>66000</v>
      </c>
      <c r="M41" s="122">
        <f t="shared" si="24"/>
        <v>55127.678317762176</v>
      </c>
      <c r="N41" s="122">
        <f t="shared" si="21"/>
        <v>7572.3216822378226</v>
      </c>
      <c r="O41" s="122">
        <f t="shared" si="22"/>
        <v>62700</v>
      </c>
      <c r="P41" s="104">
        <f t="shared" si="25"/>
        <v>52226.221564195752</v>
      </c>
      <c r="Q41" s="122">
        <f t="shared" si="8"/>
        <v>7173.7784358042536</v>
      </c>
      <c r="R41" s="122">
        <f t="shared" si="26"/>
        <v>59400.000000000007</v>
      </c>
      <c r="S41" s="122">
        <f t="shared" si="10"/>
        <v>46423.308057062888</v>
      </c>
      <c r="T41" s="122">
        <f t="shared" si="11"/>
        <v>6376.6919429371146</v>
      </c>
      <c r="U41" s="122">
        <f t="shared" si="12"/>
        <v>52800</v>
      </c>
      <c r="V41" s="122">
        <f t="shared" si="13"/>
        <v>40620.394549930024</v>
      </c>
      <c r="W41" s="122">
        <f t="shared" si="14"/>
        <v>5579.6054500699747</v>
      </c>
      <c r="X41" s="122">
        <f t="shared" si="15"/>
        <v>46200</v>
      </c>
      <c r="Y41" s="122">
        <f t="shared" si="16"/>
        <v>34817.481042797161</v>
      </c>
      <c r="Z41" s="122">
        <f t="shared" si="17"/>
        <v>4782.5189572028357</v>
      </c>
      <c r="AA41" s="52">
        <f t="shared" si="18"/>
        <v>39600</v>
      </c>
    </row>
    <row r="42" spans="1:27" ht="13.5" customHeight="1">
      <c r="A42" s="118">
        <v>89</v>
      </c>
      <c r="B42" s="56">
        <v>41487</v>
      </c>
      <c r="C42" s="68">
        <v>678</v>
      </c>
      <c r="D42" s="221">
        <f>'base(indices)'!G47</f>
        <v>1.40202128</v>
      </c>
      <c r="E42" s="60">
        <f t="shared" si="0"/>
        <v>950.57042783999998</v>
      </c>
      <c r="F42" s="360">
        <f>'base(indices)'!I47</f>
        <v>1.7061E-2</v>
      </c>
      <c r="G42" s="60">
        <f t="shared" si="1"/>
        <v>16.217682069378238</v>
      </c>
      <c r="H42" s="57">
        <f t="shared" si="2"/>
        <v>966.78810990937825</v>
      </c>
      <c r="I42" s="294">
        <f t="shared" si="20"/>
        <v>98102.528563325963</v>
      </c>
      <c r="J42" s="102">
        <f>IF((I42)+K42&gt;I148,I148-K42,(I42))</f>
        <v>58029.135071328608</v>
      </c>
      <c r="K42" s="102">
        <f t="shared" si="3"/>
        <v>7970.8649286713926</v>
      </c>
      <c r="L42" s="186">
        <f t="shared" si="23"/>
        <v>66000</v>
      </c>
      <c r="M42" s="102">
        <f t="shared" si="24"/>
        <v>55127.678317762176</v>
      </c>
      <c r="N42" s="102">
        <f t="shared" si="21"/>
        <v>7572.3216822378226</v>
      </c>
      <c r="O42" s="102">
        <f t="shared" si="22"/>
        <v>62700</v>
      </c>
      <c r="P42" s="102">
        <f t="shared" si="25"/>
        <v>52226.221564195752</v>
      </c>
      <c r="Q42" s="102">
        <f t="shared" si="8"/>
        <v>7173.7784358042536</v>
      </c>
      <c r="R42" s="102">
        <f t="shared" si="26"/>
        <v>59400.000000000007</v>
      </c>
      <c r="S42" s="102">
        <f t="shared" si="10"/>
        <v>46423.308057062888</v>
      </c>
      <c r="T42" s="102">
        <f t="shared" si="11"/>
        <v>6376.6919429371146</v>
      </c>
      <c r="U42" s="102">
        <f t="shared" si="12"/>
        <v>52800</v>
      </c>
      <c r="V42" s="102">
        <f t="shared" si="13"/>
        <v>40620.394549930024</v>
      </c>
      <c r="W42" s="102">
        <f t="shared" si="14"/>
        <v>5579.6054500699747</v>
      </c>
      <c r="X42" s="102">
        <f t="shared" si="15"/>
        <v>46200</v>
      </c>
      <c r="Y42" s="102">
        <f t="shared" si="16"/>
        <v>34817.481042797161</v>
      </c>
      <c r="Z42" s="102">
        <f t="shared" si="17"/>
        <v>4782.5189572028357</v>
      </c>
      <c r="AA42" s="66">
        <f t="shared" si="18"/>
        <v>39600</v>
      </c>
    </row>
    <row r="43" spans="1:27" ht="13.5" customHeight="1">
      <c r="A43" s="118">
        <v>88</v>
      </c>
      <c r="B43" s="46">
        <v>41518</v>
      </c>
      <c r="C43" s="68">
        <v>678</v>
      </c>
      <c r="D43" s="221">
        <f>'base(indices)'!G48</f>
        <v>1.40202128</v>
      </c>
      <c r="E43" s="70">
        <f t="shared" si="0"/>
        <v>950.57042783999998</v>
      </c>
      <c r="F43" s="360">
        <f>'base(indices)'!I48</f>
        <v>1.7061E-2</v>
      </c>
      <c r="G43" s="70">
        <f t="shared" si="1"/>
        <v>16.217682069378238</v>
      </c>
      <c r="H43" s="68">
        <f t="shared" si="2"/>
        <v>966.78810990937825</v>
      </c>
      <c r="I43" s="295">
        <f t="shared" si="20"/>
        <v>97135.740453416583</v>
      </c>
      <c r="J43" s="122">
        <f>IF((I43)+K43&gt;I148,I148-K43,(I43))</f>
        <v>58029.135071328608</v>
      </c>
      <c r="K43" s="122">
        <f t="shared" si="3"/>
        <v>7970.8649286713926</v>
      </c>
      <c r="L43" s="183">
        <f t="shared" si="23"/>
        <v>66000</v>
      </c>
      <c r="M43" s="122">
        <f t="shared" si="24"/>
        <v>55127.678317762176</v>
      </c>
      <c r="N43" s="122">
        <f t="shared" si="21"/>
        <v>7572.3216822378226</v>
      </c>
      <c r="O43" s="122">
        <f t="shared" si="22"/>
        <v>62700</v>
      </c>
      <c r="P43" s="104">
        <f t="shared" si="25"/>
        <v>52226.221564195752</v>
      </c>
      <c r="Q43" s="122">
        <f t="shared" si="8"/>
        <v>7173.7784358042536</v>
      </c>
      <c r="R43" s="122">
        <f t="shared" si="26"/>
        <v>59400.000000000007</v>
      </c>
      <c r="S43" s="122">
        <f t="shared" si="10"/>
        <v>46423.308057062888</v>
      </c>
      <c r="T43" s="122">
        <f t="shared" si="11"/>
        <v>6376.6919429371146</v>
      </c>
      <c r="U43" s="122">
        <f t="shared" si="12"/>
        <v>52800</v>
      </c>
      <c r="V43" s="122">
        <f t="shared" si="13"/>
        <v>40620.394549930024</v>
      </c>
      <c r="W43" s="122">
        <f t="shared" si="14"/>
        <v>5579.6054500699747</v>
      </c>
      <c r="X43" s="122">
        <f t="shared" si="15"/>
        <v>46200</v>
      </c>
      <c r="Y43" s="122">
        <f t="shared" si="16"/>
        <v>34817.481042797161</v>
      </c>
      <c r="Z43" s="122">
        <f t="shared" si="17"/>
        <v>4782.5189572028357</v>
      </c>
      <c r="AA43" s="52">
        <f t="shared" si="18"/>
        <v>39600</v>
      </c>
    </row>
    <row r="44" spans="1:27" ht="13.5" customHeight="1">
      <c r="A44" s="118">
        <v>87</v>
      </c>
      <c r="B44" s="56">
        <v>41548</v>
      </c>
      <c r="C44" s="68">
        <v>678</v>
      </c>
      <c r="D44" s="221">
        <f>'base(indices)'!G49</f>
        <v>1.4019105300000001</v>
      </c>
      <c r="E44" s="60">
        <f t="shared" si="0"/>
        <v>950.4953393400001</v>
      </c>
      <c r="F44" s="360">
        <f>'base(indices)'!I49</f>
        <v>1.7061E-2</v>
      </c>
      <c r="G44" s="60">
        <f t="shared" si="1"/>
        <v>16.216400984479741</v>
      </c>
      <c r="H44" s="57">
        <f t="shared" si="2"/>
        <v>966.71174032447982</v>
      </c>
      <c r="I44" s="294">
        <f t="shared" si="20"/>
        <v>96168.952343507204</v>
      </c>
      <c r="J44" s="102">
        <f>IF((I44)+K44&gt;I148,I148-K44,(I44))</f>
        <v>58029.135071328608</v>
      </c>
      <c r="K44" s="102">
        <f t="shared" si="3"/>
        <v>7970.8649286713926</v>
      </c>
      <c r="L44" s="186">
        <f t="shared" si="23"/>
        <v>66000</v>
      </c>
      <c r="M44" s="102">
        <f t="shared" si="24"/>
        <v>55127.678317762176</v>
      </c>
      <c r="N44" s="102">
        <f t="shared" si="21"/>
        <v>7572.3216822378226</v>
      </c>
      <c r="O44" s="102">
        <f t="shared" si="22"/>
        <v>62700</v>
      </c>
      <c r="P44" s="102">
        <f t="shared" si="25"/>
        <v>52226.221564195752</v>
      </c>
      <c r="Q44" s="102">
        <f t="shared" si="8"/>
        <v>7173.7784358042536</v>
      </c>
      <c r="R44" s="102">
        <f t="shared" si="26"/>
        <v>59400.000000000007</v>
      </c>
      <c r="S44" s="102">
        <f t="shared" si="10"/>
        <v>46423.308057062888</v>
      </c>
      <c r="T44" s="102">
        <f t="shared" si="11"/>
        <v>6376.6919429371146</v>
      </c>
      <c r="U44" s="102">
        <f t="shared" si="12"/>
        <v>52800</v>
      </c>
      <c r="V44" s="102">
        <f t="shared" si="13"/>
        <v>40620.394549930024</v>
      </c>
      <c r="W44" s="102">
        <f t="shared" si="14"/>
        <v>5579.6054500699747</v>
      </c>
      <c r="X44" s="102">
        <f t="shared" si="15"/>
        <v>46200</v>
      </c>
      <c r="Y44" s="102">
        <f t="shared" si="16"/>
        <v>34817.481042797161</v>
      </c>
      <c r="Z44" s="102">
        <f t="shared" si="17"/>
        <v>4782.5189572028357</v>
      </c>
      <c r="AA44" s="66">
        <f t="shared" si="18"/>
        <v>39600</v>
      </c>
    </row>
    <row r="45" spans="1:27" ht="13.5" customHeight="1">
      <c r="A45" s="118">
        <v>86</v>
      </c>
      <c r="B45" s="46">
        <v>41579</v>
      </c>
      <c r="C45" s="68">
        <v>678</v>
      </c>
      <c r="D45" s="221">
        <f>'base(indices)'!G50</f>
        <v>1.4006219499999999</v>
      </c>
      <c r="E45" s="70">
        <f t="shared" si="0"/>
        <v>949.62168209999993</v>
      </c>
      <c r="F45" s="360">
        <f>'base(indices)'!I50</f>
        <v>1.7061E-2</v>
      </c>
      <c r="G45" s="70">
        <f t="shared" si="1"/>
        <v>16.2014955183081</v>
      </c>
      <c r="H45" s="68">
        <f t="shared" si="2"/>
        <v>965.82317761830802</v>
      </c>
      <c r="I45" s="295">
        <f t="shared" si="20"/>
        <v>95202.240603182727</v>
      </c>
      <c r="J45" s="122">
        <f>IF((I45)+K45&gt;I148,I148-K45,(I45))</f>
        <v>58029.135071328608</v>
      </c>
      <c r="K45" s="122">
        <f t="shared" si="3"/>
        <v>7970.8649286713926</v>
      </c>
      <c r="L45" s="183">
        <f t="shared" si="23"/>
        <v>66000</v>
      </c>
      <c r="M45" s="122">
        <f t="shared" si="24"/>
        <v>55127.678317762176</v>
      </c>
      <c r="N45" s="122">
        <f t="shared" si="21"/>
        <v>7572.3216822378226</v>
      </c>
      <c r="O45" s="122">
        <f t="shared" si="22"/>
        <v>62700</v>
      </c>
      <c r="P45" s="104">
        <f t="shared" si="25"/>
        <v>52226.221564195752</v>
      </c>
      <c r="Q45" s="122">
        <f t="shared" si="8"/>
        <v>7173.7784358042536</v>
      </c>
      <c r="R45" s="122">
        <f t="shared" si="26"/>
        <v>59400.000000000007</v>
      </c>
      <c r="S45" s="122">
        <f t="shared" si="10"/>
        <v>46423.308057062888</v>
      </c>
      <c r="T45" s="122">
        <f t="shared" si="11"/>
        <v>6376.6919429371146</v>
      </c>
      <c r="U45" s="122">
        <f t="shared" si="12"/>
        <v>52800</v>
      </c>
      <c r="V45" s="122">
        <f t="shared" si="13"/>
        <v>40620.394549930024</v>
      </c>
      <c r="W45" s="122">
        <f t="shared" si="14"/>
        <v>5579.6054500699747</v>
      </c>
      <c r="X45" s="122">
        <f t="shared" si="15"/>
        <v>46200</v>
      </c>
      <c r="Y45" s="122">
        <f t="shared" si="16"/>
        <v>34817.481042797161</v>
      </c>
      <c r="Z45" s="122">
        <f t="shared" si="17"/>
        <v>4782.5189572028357</v>
      </c>
      <c r="AA45" s="52">
        <f t="shared" si="18"/>
        <v>39600</v>
      </c>
    </row>
    <row r="46" spans="1:27" ht="13.5" customHeight="1" thickBot="1">
      <c r="A46" s="229">
        <v>85</v>
      </c>
      <c r="B46" s="161">
        <v>41609</v>
      </c>
      <c r="C46" s="77">
        <v>678</v>
      </c>
      <c r="D46" s="232">
        <f>'base(indices)'!G51</f>
        <v>1.4003320800000001</v>
      </c>
      <c r="E46" s="233">
        <f>C46*D46</f>
        <v>949.42515024000011</v>
      </c>
      <c r="F46" s="361">
        <f>'base(indices)'!I51</f>
        <v>1.7061E-2</v>
      </c>
      <c r="G46" s="233">
        <f t="shared" si="1"/>
        <v>16.198142488244642</v>
      </c>
      <c r="H46" s="231">
        <f t="shared" si="2"/>
        <v>965.62329272824479</v>
      </c>
      <c r="I46" s="296">
        <f t="shared" si="20"/>
        <v>94236.417425564417</v>
      </c>
      <c r="J46" s="95">
        <f>IF((I46)+K46&gt;I148,I148-K46,(I46))</f>
        <v>58029.135071328608</v>
      </c>
      <c r="K46" s="95">
        <f t="shared" si="3"/>
        <v>7970.8649286713926</v>
      </c>
      <c r="L46" s="270">
        <f t="shared" si="23"/>
        <v>66000</v>
      </c>
      <c r="M46" s="95">
        <f t="shared" si="24"/>
        <v>55127.678317762176</v>
      </c>
      <c r="N46" s="95">
        <f t="shared" si="21"/>
        <v>7572.3216822378226</v>
      </c>
      <c r="O46" s="95">
        <f t="shared" si="22"/>
        <v>62700</v>
      </c>
      <c r="P46" s="95">
        <f t="shared" si="25"/>
        <v>52226.221564195752</v>
      </c>
      <c r="Q46" s="95">
        <f t="shared" si="8"/>
        <v>7173.7784358042536</v>
      </c>
      <c r="R46" s="95">
        <f t="shared" si="26"/>
        <v>59400.000000000007</v>
      </c>
      <c r="S46" s="95">
        <f t="shared" si="10"/>
        <v>46423.308057062888</v>
      </c>
      <c r="T46" s="95">
        <f t="shared" si="11"/>
        <v>6376.6919429371146</v>
      </c>
      <c r="U46" s="95">
        <f t="shared" si="12"/>
        <v>52800</v>
      </c>
      <c r="V46" s="95">
        <f t="shared" si="13"/>
        <v>40620.394549930024</v>
      </c>
      <c r="W46" s="95">
        <f t="shared" si="14"/>
        <v>5579.6054500699747</v>
      </c>
      <c r="X46" s="95">
        <f t="shared" si="15"/>
        <v>46200</v>
      </c>
      <c r="Y46" s="95">
        <f t="shared" si="16"/>
        <v>34817.481042797161</v>
      </c>
      <c r="Z46" s="95">
        <f t="shared" si="17"/>
        <v>4782.5189572028357</v>
      </c>
      <c r="AA46" s="237">
        <f t="shared" si="18"/>
        <v>39600</v>
      </c>
    </row>
    <row r="47" spans="1:27" ht="13.5" customHeight="1">
      <c r="A47" s="219">
        <v>84</v>
      </c>
      <c r="B47" s="246">
        <v>41640</v>
      </c>
      <c r="C47" s="204">
        <v>724</v>
      </c>
      <c r="D47" s="259">
        <f>'base(indices)'!G52</f>
        <v>1.39964066</v>
      </c>
      <c r="E47" s="203">
        <f t="shared" si="0"/>
        <v>1013.33983784</v>
      </c>
      <c r="F47" s="359">
        <f>'base(indices)'!I52</f>
        <v>1.7061E-2</v>
      </c>
      <c r="G47" s="203">
        <f t="shared" si="1"/>
        <v>17.288590973388239</v>
      </c>
      <c r="H47" s="204">
        <f t="shared" si="2"/>
        <v>1030.6284288133882</v>
      </c>
      <c r="I47" s="297">
        <f t="shared" si="20"/>
        <v>93270.794132836178</v>
      </c>
      <c r="J47" s="205">
        <f>IF((I47)+K47&gt;I148,I148-K47,(I47))</f>
        <v>58029.135071328608</v>
      </c>
      <c r="K47" s="205">
        <f t="shared" si="3"/>
        <v>7970.8649286713926</v>
      </c>
      <c r="L47" s="198">
        <f t="shared" si="23"/>
        <v>66000</v>
      </c>
      <c r="M47" s="205">
        <f t="shared" si="24"/>
        <v>55127.678317762176</v>
      </c>
      <c r="N47" s="205">
        <f t="shared" si="21"/>
        <v>7572.3216822378226</v>
      </c>
      <c r="O47" s="205">
        <f t="shared" si="22"/>
        <v>62700</v>
      </c>
      <c r="P47" s="197">
        <f t="shared" si="25"/>
        <v>52226.221564195752</v>
      </c>
      <c r="Q47" s="205">
        <f t="shared" si="8"/>
        <v>7173.7784358042536</v>
      </c>
      <c r="R47" s="205">
        <f t="shared" si="26"/>
        <v>59400.000000000007</v>
      </c>
      <c r="S47" s="205">
        <f t="shared" si="10"/>
        <v>46423.308057062888</v>
      </c>
      <c r="T47" s="205">
        <f t="shared" si="11"/>
        <v>6376.6919429371146</v>
      </c>
      <c r="U47" s="205">
        <f t="shared" si="12"/>
        <v>52800</v>
      </c>
      <c r="V47" s="205">
        <f t="shared" si="13"/>
        <v>40620.394549930024</v>
      </c>
      <c r="W47" s="205">
        <f t="shared" si="14"/>
        <v>5579.6054500699747</v>
      </c>
      <c r="X47" s="205">
        <f t="shared" si="15"/>
        <v>46200</v>
      </c>
      <c r="Y47" s="205">
        <f t="shared" si="16"/>
        <v>34817.481042797161</v>
      </c>
      <c r="Z47" s="205">
        <f t="shared" si="17"/>
        <v>4782.5189572028357</v>
      </c>
      <c r="AA47" s="196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221">
        <f>'base(indices)'!G53</f>
        <v>1.39806644</v>
      </c>
      <c r="E48" s="60">
        <f t="shared" si="0"/>
        <v>1012.20010256</v>
      </c>
      <c r="F48" s="360">
        <f>'base(indices)'!I53</f>
        <v>1.7061E-2</v>
      </c>
      <c r="G48" s="60">
        <f t="shared" si="1"/>
        <v>17.26914594977616</v>
      </c>
      <c r="H48" s="57">
        <f t="shared" si="2"/>
        <v>1029.4692485097762</v>
      </c>
      <c r="I48" s="294">
        <f t="shared" si="20"/>
        <v>92240.165704022787</v>
      </c>
      <c r="J48" s="102">
        <f>IF((I48)+K48&gt;I148,I148-K48,(I48))</f>
        <v>58029.135071328608</v>
      </c>
      <c r="K48" s="102">
        <f t="shared" si="3"/>
        <v>7970.8649286713926</v>
      </c>
      <c r="L48" s="186">
        <f t="shared" si="23"/>
        <v>66000</v>
      </c>
      <c r="M48" s="102">
        <f t="shared" si="24"/>
        <v>55127.678317762176</v>
      </c>
      <c r="N48" s="102">
        <f t="shared" si="21"/>
        <v>7572.3216822378226</v>
      </c>
      <c r="O48" s="102">
        <f t="shared" si="22"/>
        <v>62700</v>
      </c>
      <c r="P48" s="102">
        <f t="shared" si="25"/>
        <v>52226.221564195752</v>
      </c>
      <c r="Q48" s="102">
        <f t="shared" si="8"/>
        <v>7173.7784358042536</v>
      </c>
      <c r="R48" s="102">
        <f t="shared" si="26"/>
        <v>59400.000000000007</v>
      </c>
      <c r="S48" s="102">
        <f t="shared" si="10"/>
        <v>46423.308057062888</v>
      </c>
      <c r="T48" s="102">
        <f t="shared" si="11"/>
        <v>6376.6919429371146</v>
      </c>
      <c r="U48" s="102">
        <f t="shared" si="12"/>
        <v>52800</v>
      </c>
      <c r="V48" s="102">
        <f t="shared" si="13"/>
        <v>40620.394549930024</v>
      </c>
      <c r="W48" s="102">
        <f t="shared" si="14"/>
        <v>5579.6054500699747</v>
      </c>
      <c r="X48" s="102">
        <f t="shared" si="15"/>
        <v>46200</v>
      </c>
      <c r="Y48" s="102">
        <f t="shared" si="16"/>
        <v>34817.481042797161</v>
      </c>
      <c r="Z48" s="102">
        <f t="shared" si="17"/>
        <v>4782.5189572028357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221">
        <f>'base(indices)'!G54</f>
        <v>1.39731608</v>
      </c>
      <c r="E49" s="70">
        <f t="shared" si="0"/>
        <v>1011.6568419199999</v>
      </c>
      <c r="F49" s="360">
        <f>'base(indices)'!I54</f>
        <v>1.7061E-2</v>
      </c>
      <c r="G49" s="70">
        <f t="shared" si="1"/>
        <v>17.259877379997118</v>
      </c>
      <c r="H49" s="68">
        <f t="shared" si="2"/>
        <v>1028.9167192999971</v>
      </c>
      <c r="I49" s="295">
        <f t="shared" si="20"/>
        <v>91210.696455513011</v>
      </c>
      <c r="J49" s="122">
        <f>IF((I49)+K49&gt;I148,I148-K49,(I49))</f>
        <v>58029.135071328608</v>
      </c>
      <c r="K49" s="122">
        <f t="shared" si="3"/>
        <v>7970.8649286713926</v>
      </c>
      <c r="L49" s="183">
        <f t="shared" si="23"/>
        <v>66000</v>
      </c>
      <c r="M49" s="122">
        <f t="shared" si="24"/>
        <v>55127.678317762176</v>
      </c>
      <c r="N49" s="122">
        <f t="shared" si="21"/>
        <v>7572.3216822378226</v>
      </c>
      <c r="O49" s="122">
        <f t="shared" si="22"/>
        <v>62700</v>
      </c>
      <c r="P49" s="104">
        <f t="shared" si="25"/>
        <v>52226.221564195752</v>
      </c>
      <c r="Q49" s="122">
        <f t="shared" si="8"/>
        <v>7173.7784358042536</v>
      </c>
      <c r="R49" s="122">
        <f t="shared" si="26"/>
        <v>59400.000000000007</v>
      </c>
      <c r="S49" s="122">
        <f t="shared" si="10"/>
        <v>46423.308057062888</v>
      </c>
      <c r="T49" s="122">
        <f t="shared" si="11"/>
        <v>6376.6919429371146</v>
      </c>
      <c r="U49" s="122">
        <f t="shared" si="12"/>
        <v>52800</v>
      </c>
      <c r="V49" s="122">
        <f t="shared" si="13"/>
        <v>40620.394549930024</v>
      </c>
      <c r="W49" s="122">
        <f t="shared" si="14"/>
        <v>5579.6054500699747</v>
      </c>
      <c r="X49" s="122">
        <f t="shared" si="15"/>
        <v>46200</v>
      </c>
      <c r="Y49" s="122">
        <f t="shared" si="16"/>
        <v>34817.481042797161</v>
      </c>
      <c r="Z49" s="122">
        <f t="shared" si="17"/>
        <v>4782.5189572028357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221">
        <f>'base(indices)'!G55</f>
        <v>1.3969444900000001</v>
      </c>
      <c r="E50" s="60">
        <f t="shared" si="0"/>
        <v>1011.3878107600001</v>
      </c>
      <c r="F50" s="360">
        <f>'base(indices)'!I55</f>
        <v>1.7061E-2</v>
      </c>
      <c r="G50" s="60">
        <f t="shared" si="1"/>
        <v>17.25528743937636</v>
      </c>
      <c r="H50" s="57">
        <f t="shared" si="2"/>
        <v>1028.6430981993765</v>
      </c>
      <c r="I50" s="294">
        <f t="shared" si="20"/>
        <v>90181.779736213008</v>
      </c>
      <c r="J50" s="102">
        <f>IF((I50)+K50&gt;I148,I148-K50,(I50))</f>
        <v>58029.135071328608</v>
      </c>
      <c r="K50" s="102">
        <f t="shared" si="3"/>
        <v>7970.8649286713926</v>
      </c>
      <c r="L50" s="186">
        <f t="shared" si="23"/>
        <v>66000</v>
      </c>
      <c r="M50" s="102">
        <f t="shared" si="24"/>
        <v>55127.678317762176</v>
      </c>
      <c r="N50" s="102">
        <f t="shared" si="21"/>
        <v>7572.3216822378226</v>
      </c>
      <c r="O50" s="102">
        <f t="shared" si="22"/>
        <v>62700</v>
      </c>
      <c r="P50" s="102">
        <f>J50*$P$9</f>
        <v>52226.221564195752</v>
      </c>
      <c r="Q50" s="102">
        <f t="shared" si="8"/>
        <v>7173.7784358042536</v>
      </c>
      <c r="R50" s="102">
        <f t="shared" si="26"/>
        <v>59400.000000000007</v>
      </c>
      <c r="S50" s="102">
        <f t="shared" si="10"/>
        <v>46423.308057062888</v>
      </c>
      <c r="T50" s="102">
        <f t="shared" si="11"/>
        <v>6376.6919429371146</v>
      </c>
      <c r="U50" s="102">
        <f t="shared" si="12"/>
        <v>52800</v>
      </c>
      <c r="V50" s="102">
        <f t="shared" si="13"/>
        <v>40620.394549930024</v>
      </c>
      <c r="W50" s="102">
        <f t="shared" si="14"/>
        <v>5579.6054500699747</v>
      </c>
      <c r="X50" s="102">
        <f t="shared" si="15"/>
        <v>46200</v>
      </c>
      <c r="Y50" s="102">
        <f t="shared" si="16"/>
        <v>34817.481042797161</v>
      </c>
      <c r="Z50" s="102">
        <f t="shared" si="17"/>
        <v>4782.5189572028357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221">
        <f>'base(indices)'!G56</f>
        <v>1.39630359</v>
      </c>
      <c r="E51" s="70">
        <f t="shared" si="0"/>
        <v>1010.92379916</v>
      </c>
      <c r="F51" s="360">
        <f>'base(indices)'!I56</f>
        <v>1.7061E-2</v>
      </c>
      <c r="G51" s="70">
        <f t="shared" si="1"/>
        <v>17.247370937468762</v>
      </c>
      <c r="H51" s="68">
        <f t="shared" si="2"/>
        <v>1028.1711700974688</v>
      </c>
      <c r="I51" s="295">
        <f t="shared" si="20"/>
        <v>89153.136638013631</v>
      </c>
      <c r="J51" s="122">
        <f>IF((I51)+K51&gt;I148,I148-K51,(I51))</f>
        <v>58029.135071328608</v>
      </c>
      <c r="K51" s="122">
        <f t="shared" si="3"/>
        <v>7970.8649286713926</v>
      </c>
      <c r="L51" s="183">
        <f t="shared" si="23"/>
        <v>66000</v>
      </c>
      <c r="M51" s="122">
        <f t="shared" si="24"/>
        <v>55127.678317762176</v>
      </c>
      <c r="N51" s="122">
        <f t="shared" si="21"/>
        <v>7572.3216822378226</v>
      </c>
      <c r="O51" s="122">
        <f t="shared" si="22"/>
        <v>62700</v>
      </c>
      <c r="P51" s="104">
        <f>J51*$P$9</f>
        <v>52226.221564195752</v>
      </c>
      <c r="Q51" s="122">
        <f t="shared" si="8"/>
        <v>7173.7784358042536</v>
      </c>
      <c r="R51" s="122">
        <f t="shared" si="26"/>
        <v>59400.000000000007</v>
      </c>
      <c r="S51" s="122">
        <f t="shared" si="10"/>
        <v>46423.308057062888</v>
      </c>
      <c r="T51" s="122">
        <f t="shared" si="11"/>
        <v>6376.6919429371146</v>
      </c>
      <c r="U51" s="122">
        <f t="shared" si="12"/>
        <v>52800</v>
      </c>
      <c r="V51" s="122">
        <f t="shared" si="13"/>
        <v>40620.394549930024</v>
      </c>
      <c r="W51" s="122">
        <f t="shared" si="14"/>
        <v>5579.6054500699747</v>
      </c>
      <c r="X51" s="122">
        <f t="shared" si="15"/>
        <v>46200</v>
      </c>
      <c r="Y51" s="122">
        <f t="shared" si="16"/>
        <v>34817.481042797161</v>
      </c>
      <c r="Z51" s="122">
        <f t="shared" si="17"/>
        <v>4782.5189572028357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221">
        <f>'base(indices)'!G57</f>
        <v>1.3954607299999999</v>
      </c>
      <c r="E52" s="60">
        <f t="shared" si="0"/>
        <v>1010.31356852</v>
      </c>
      <c r="F52" s="360">
        <f>'base(indices)'!I57</f>
        <v>1.7061E-2</v>
      </c>
      <c r="G52" s="60">
        <f t="shared" si="1"/>
        <v>17.23695979251972</v>
      </c>
      <c r="H52" s="57">
        <f t="shared" si="2"/>
        <v>1027.5505283125196</v>
      </c>
      <c r="I52" s="294">
        <f t="shared" si="20"/>
        <v>88124.965467916161</v>
      </c>
      <c r="J52" s="102">
        <f>IF((I52)+K52&gt;I148,I148-K52,(I52))</f>
        <v>58029.135071328608</v>
      </c>
      <c r="K52" s="102">
        <f t="shared" si="3"/>
        <v>7970.8649286713926</v>
      </c>
      <c r="L52" s="186">
        <f t="shared" si="23"/>
        <v>66000</v>
      </c>
      <c r="M52" s="102">
        <f t="shared" si="24"/>
        <v>55127.678317762176</v>
      </c>
      <c r="N52" s="102">
        <f t="shared" si="21"/>
        <v>7572.3216822378226</v>
      </c>
      <c r="O52" s="102">
        <f t="shared" si="22"/>
        <v>62700</v>
      </c>
      <c r="P52" s="102">
        <f t="shared" ref="P52:P71" si="27">J52*$P$9</f>
        <v>52226.221564195752</v>
      </c>
      <c r="Q52" s="102">
        <f t="shared" si="8"/>
        <v>7173.7784358042536</v>
      </c>
      <c r="R52" s="102">
        <f t="shared" si="26"/>
        <v>59400.000000000007</v>
      </c>
      <c r="S52" s="102">
        <f t="shared" si="10"/>
        <v>46423.308057062888</v>
      </c>
      <c r="T52" s="102">
        <f t="shared" si="11"/>
        <v>6376.6919429371146</v>
      </c>
      <c r="U52" s="102">
        <f t="shared" si="12"/>
        <v>52800</v>
      </c>
      <c r="V52" s="102">
        <f t="shared" si="13"/>
        <v>40620.394549930024</v>
      </c>
      <c r="W52" s="102">
        <f t="shared" si="14"/>
        <v>5579.6054500699747</v>
      </c>
      <c r="X52" s="102">
        <f t="shared" si="15"/>
        <v>46200</v>
      </c>
      <c r="Y52" s="102">
        <f t="shared" si="16"/>
        <v>34817.481042797161</v>
      </c>
      <c r="Z52" s="102">
        <f t="shared" si="17"/>
        <v>4782.5189572028357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221">
        <f>'base(indices)'!G58</f>
        <v>1.39481214</v>
      </c>
      <c r="E53" s="70">
        <f t="shared" si="0"/>
        <v>1009.84398936</v>
      </c>
      <c r="F53" s="360">
        <f>'base(indices)'!I58</f>
        <v>1.7061E-2</v>
      </c>
      <c r="G53" s="70">
        <f t="shared" si="1"/>
        <v>17.228948302470961</v>
      </c>
      <c r="H53" s="68">
        <f t="shared" si="2"/>
        <v>1027.0729376624711</v>
      </c>
      <c r="I53" s="295">
        <f t="shared" si="20"/>
        <v>87097.414939603637</v>
      </c>
      <c r="J53" s="122">
        <f>IF((I53)+K53&gt;I148,I148-K53,(I53))</f>
        <v>58029.135071328608</v>
      </c>
      <c r="K53" s="122">
        <f t="shared" si="3"/>
        <v>7970.8649286713926</v>
      </c>
      <c r="L53" s="183">
        <f t="shared" si="23"/>
        <v>66000</v>
      </c>
      <c r="M53" s="122">
        <f t="shared" si="24"/>
        <v>55127.678317762176</v>
      </c>
      <c r="N53" s="122">
        <f t="shared" si="21"/>
        <v>7572.3216822378226</v>
      </c>
      <c r="O53" s="122">
        <f t="shared" si="22"/>
        <v>62700</v>
      </c>
      <c r="P53" s="104">
        <f t="shared" si="27"/>
        <v>52226.221564195752</v>
      </c>
      <c r="Q53" s="122">
        <f t="shared" si="8"/>
        <v>7173.7784358042536</v>
      </c>
      <c r="R53" s="122">
        <f t="shared" si="26"/>
        <v>59400.000000000007</v>
      </c>
      <c r="S53" s="122">
        <f t="shared" si="10"/>
        <v>46423.308057062888</v>
      </c>
      <c r="T53" s="122">
        <f t="shared" si="11"/>
        <v>6376.6919429371146</v>
      </c>
      <c r="U53" s="122">
        <f t="shared" si="12"/>
        <v>52800</v>
      </c>
      <c r="V53" s="122">
        <f t="shared" si="13"/>
        <v>40620.394549930024</v>
      </c>
      <c r="W53" s="122">
        <f t="shared" si="14"/>
        <v>5579.6054500699747</v>
      </c>
      <c r="X53" s="122">
        <f t="shared" si="15"/>
        <v>46200</v>
      </c>
      <c r="Y53" s="122">
        <f t="shared" si="16"/>
        <v>34817.481042797161</v>
      </c>
      <c r="Z53" s="122">
        <f t="shared" si="17"/>
        <v>4782.5189572028357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221">
        <f>'base(indices)'!G59</f>
        <v>1.3933435599999999</v>
      </c>
      <c r="E54" s="60">
        <f t="shared" si="0"/>
        <v>1008.7807374399999</v>
      </c>
      <c r="F54" s="360">
        <f>'base(indices)'!I59</f>
        <v>1.7061E-2</v>
      </c>
      <c r="G54" s="60">
        <f t="shared" si="1"/>
        <v>17.210808161463838</v>
      </c>
      <c r="H54" s="57">
        <f t="shared" si="2"/>
        <v>1025.9915456014637</v>
      </c>
      <c r="I54" s="294">
        <f t="shared" si="20"/>
        <v>86070.342001941171</v>
      </c>
      <c r="J54" s="102">
        <f>IF((I54)+K54&gt;I148,I148-K54,(I54))</f>
        <v>58029.135071328608</v>
      </c>
      <c r="K54" s="102">
        <f t="shared" si="3"/>
        <v>7970.8649286713926</v>
      </c>
      <c r="L54" s="186">
        <f t="shared" si="23"/>
        <v>66000</v>
      </c>
      <c r="M54" s="102">
        <f t="shared" si="24"/>
        <v>55127.678317762176</v>
      </c>
      <c r="N54" s="102">
        <f t="shared" si="21"/>
        <v>7572.3216822378226</v>
      </c>
      <c r="O54" s="102">
        <f t="shared" si="22"/>
        <v>62700</v>
      </c>
      <c r="P54" s="102">
        <f t="shared" si="27"/>
        <v>52226.221564195752</v>
      </c>
      <c r="Q54" s="102">
        <f t="shared" si="8"/>
        <v>7173.7784358042536</v>
      </c>
      <c r="R54" s="102">
        <f>P54+Q54</f>
        <v>59400.000000000007</v>
      </c>
      <c r="S54" s="102">
        <f t="shared" si="10"/>
        <v>46423.308057062888</v>
      </c>
      <c r="T54" s="102">
        <f t="shared" si="11"/>
        <v>6376.6919429371146</v>
      </c>
      <c r="U54" s="102">
        <f t="shared" si="12"/>
        <v>52800</v>
      </c>
      <c r="V54" s="102">
        <f t="shared" si="13"/>
        <v>40620.394549930024</v>
      </c>
      <c r="W54" s="102">
        <f t="shared" si="14"/>
        <v>5579.6054500699747</v>
      </c>
      <c r="X54" s="102">
        <f t="shared" si="15"/>
        <v>46200</v>
      </c>
      <c r="Y54" s="102">
        <f t="shared" si="16"/>
        <v>34817.481042797161</v>
      </c>
      <c r="Z54" s="102">
        <f t="shared" si="17"/>
        <v>4782.5189572028357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221">
        <f>'base(indices)'!G60</f>
        <v>1.39250527</v>
      </c>
      <c r="E55" s="70">
        <f t="shared" si="0"/>
        <v>1008.17381548</v>
      </c>
      <c r="F55" s="360">
        <f>'base(indices)'!I60</f>
        <v>1.7061E-2</v>
      </c>
      <c r="G55" s="70">
        <f t="shared" si="1"/>
        <v>17.200453465904282</v>
      </c>
      <c r="H55" s="68">
        <f t="shared" si="2"/>
        <v>1025.3742689459043</v>
      </c>
      <c r="I55" s="295">
        <f t="shared" si="20"/>
        <v>85044.350456339715</v>
      </c>
      <c r="J55" s="122">
        <f>IF((I55)+K55&gt;I148,I148-K55,(I55))</f>
        <v>58029.135071328608</v>
      </c>
      <c r="K55" s="122">
        <f t="shared" si="3"/>
        <v>7970.8649286713926</v>
      </c>
      <c r="L55" s="183">
        <f t="shared" si="23"/>
        <v>66000</v>
      </c>
      <c r="M55" s="122">
        <f t="shared" si="24"/>
        <v>55127.678317762176</v>
      </c>
      <c r="N55" s="122">
        <f t="shared" si="21"/>
        <v>7572.3216822378226</v>
      </c>
      <c r="O55" s="122">
        <f t="shared" si="22"/>
        <v>62700</v>
      </c>
      <c r="P55" s="104">
        <f t="shared" si="27"/>
        <v>52226.221564195752</v>
      </c>
      <c r="Q55" s="122">
        <f t="shared" si="8"/>
        <v>7173.7784358042536</v>
      </c>
      <c r="R55" s="122">
        <f t="shared" ref="R55:R73" si="28">P55+Q55</f>
        <v>59400.000000000007</v>
      </c>
      <c r="S55" s="122">
        <f t="shared" si="10"/>
        <v>46423.308057062888</v>
      </c>
      <c r="T55" s="122">
        <f t="shared" si="11"/>
        <v>6376.6919429371146</v>
      </c>
      <c r="U55" s="122">
        <f t="shared" si="12"/>
        <v>52800</v>
      </c>
      <c r="V55" s="122">
        <f t="shared" si="13"/>
        <v>40620.394549930024</v>
      </c>
      <c r="W55" s="122">
        <f t="shared" si="14"/>
        <v>5579.6054500699747</v>
      </c>
      <c r="X55" s="122">
        <f t="shared" si="15"/>
        <v>46200</v>
      </c>
      <c r="Y55" s="122">
        <f t="shared" si="16"/>
        <v>34817.481042797161</v>
      </c>
      <c r="Z55" s="122">
        <f t="shared" si="17"/>
        <v>4782.5189572028357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221">
        <f>'base(indices)'!G61</f>
        <v>1.3912906700000001</v>
      </c>
      <c r="E56" s="60">
        <f t="shared" si="0"/>
        <v>1007.2944450800001</v>
      </c>
      <c r="F56" s="360">
        <f>'base(indices)'!I61</f>
        <v>1.7061E-2</v>
      </c>
      <c r="G56" s="60">
        <f t="shared" si="1"/>
        <v>17.185450527509882</v>
      </c>
      <c r="H56" s="57">
        <f t="shared" si="2"/>
        <v>1024.4798956075099</v>
      </c>
      <c r="I56" s="294">
        <f t="shared" si="20"/>
        <v>84018.976187393811</v>
      </c>
      <c r="J56" s="102">
        <f>IF((I56)+K56&gt;I148,I148-K56,(I56))</f>
        <v>58029.135071328608</v>
      </c>
      <c r="K56" s="102">
        <f t="shared" si="3"/>
        <v>7970.8649286713926</v>
      </c>
      <c r="L56" s="186">
        <f t="shared" si="23"/>
        <v>66000</v>
      </c>
      <c r="M56" s="102">
        <f t="shared" si="24"/>
        <v>55127.678317762176</v>
      </c>
      <c r="N56" s="102">
        <f t="shared" si="21"/>
        <v>7572.3216822378226</v>
      </c>
      <c r="O56" s="102">
        <f t="shared" si="22"/>
        <v>62700</v>
      </c>
      <c r="P56" s="102">
        <f t="shared" si="27"/>
        <v>52226.221564195752</v>
      </c>
      <c r="Q56" s="102">
        <f t="shared" si="8"/>
        <v>7173.7784358042536</v>
      </c>
      <c r="R56" s="102">
        <f t="shared" si="28"/>
        <v>59400.000000000007</v>
      </c>
      <c r="S56" s="102">
        <f t="shared" si="10"/>
        <v>46423.308057062888</v>
      </c>
      <c r="T56" s="102">
        <f t="shared" si="11"/>
        <v>6376.6919429371146</v>
      </c>
      <c r="U56" s="102">
        <f t="shared" si="12"/>
        <v>52800</v>
      </c>
      <c r="V56" s="102">
        <f t="shared" si="13"/>
        <v>40620.394549930024</v>
      </c>
      <c r="W56" s="102">
        <f t="shared" si="14"/>
        <v>5579.6054500699747</v>
      </c>
      <c r="X56" s="102">
        <f t="shared" si="15"/>
        <v>46200</v>
      </c>
      <c r="Y56" s="102">
        <f t="shared" si="16"/>
        <v>34817.481042797161</v>
      </c>
      <c r="Z56" s="102">
        <f t="shared" si="17"/>
        <v>4782.5189572028357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221">
        <f>'base(indices)'!G62</f>
        <v>1.3898480099999999</v>
      </c>
      <c r="E57" s="70">
        <f t="shared" si="0"/>
        <v>1006.24995924</v>
      </c>
      <c r="F57" s="360">
        <f>'base(indices)'!I62</f>
        <v>1.7061E-2</v>
      </c>
      <c r="G57" s="70">
        <f t="shared" si="1"/>
        <v>17.167630554593639</v>
      </c>
      <c r="H57" s="68">
        <f t="shared" si="2"/>
        <v>1023.4175897945936</v>
      </c>
      <c r="I57" s="295">
        <f t="shared" si="20"/>
        <v>82994.496291786301</v>
      </c>
      <c r="J57" s="122">
        <f>IF((I57)+K57&gt;I148,I148-K57,(I57))</f>
        <v>58029.135071328608</v>
      </c>
      <c r="K57" s="122">
        <f t="shared" si="3"/>
        <v>7970.8649286713926</v>
      </c>
      <c r="L57" s="183">
        <f t="shared" si="23"/>
        <v>66000</v>
      </c>
      <c r="M57" s="122">
        <f t="shared" si="24"/>
        <v>55127.678317762176</v>
      </c>
      <c r="N57" s="122">
        <f t="shared" si="21"/>
        <v>7572.3216822378226</v>
      </c>
      <c r="O57" s="122">
        <f t="shared" si="22"/>
        <v>62700</v>
      </c>
      <c r="P57" s="104">
        <f t="shared" si="27"/>
        <v>52226.221564195752</v>
      </c>
      <c r="Q57" s="122">
        <f t="shared" si="8"/>
        <v>7173.7784358042536</v>
      </c>
      <c r="R57" s="122">
        <f t="shared" si="28"/>
        <v>59400.000000000007</v>
      </c>
      <c r="S57" s="122">
        <f t="shared" si="10"/>
        <v>46423.308057062888</v>
      </c>
      <c r="T57" s="122">
        <f t="shared" si="11"/>
        <v>6376.6919429371146</v>
      </c>
      <c r="U57" s="122">
        <f t="shared" si="12"/>
        <v>52800</v>
      </c>
      <c r="V57" s="122">
        <f t="shared" si="13"/>
        <v>40620.394549930024</v>
      </c>
      <c r="W57" s="122">
        <f t="shared" si="14"/>
        <v>5579.6054500699747</v>
      </c>
      <c r="X57" s="122">
        <f t="shared" si="15"/>
        <v>46200</v>
      </c>
      <c r="Y57" s="122">
        <f t="shared" si="16"/>
        <v>34817.481042797161</v>
      </c>
      <c r="Z57" s="122">
        <f t="shared" si="17"/>
        <v>4782.5189572028357</v>
      </c>
      <c r="AA57" s="52">
        <f t="shared" si="18"/>
        <v>39600</v>
      </c>
    </row>
    <row r="58" spans="1:27" ht="13.5" customHeight="1" thickBot="1">
      <c r="A58" s="229">
        <v>73</v>
      </c>
      <c r="B58" s="218">
        <v>41974</v>
      </c>
      <c r="C58" s="177">
        <v>724</v>
      </c>
      <c r="D58" s="341">
        <f>'base(indices)'!G63</f>
        <v>1.3891770400000001</v>
      </c>
      <c r="E58" s="247">
        <f t="shared" si="0"/>
        <v>1005.7641769600001</v>
      </c>
      <c r="F58" s="361">
        <f>'base(indices)'!I63</f>
        <v>1.7061E-2</v>
      </c>
      <c r="G58" s="247">
        <f t="shared" si="1"/>
        <v>17.159342623114561</v>
      </c>
      <c r="H58" s="174">
        <f t="shared" si="2"/>
        <v>1022.9235195831146</v>
      </c>
      <c r="I58" s="342">
        <f t="shared" si="20"/>
        <v>81971.078701991704</v>
      </c>
      <c r="J58" s="343">
        <f>IF((I58)+K58&gt;I148,I148-K58,(I58))</f>
        <v>58029.135071328608</v>
      </c>
      <c r="K58" s="343">
        <f t="shared" si="3"/>
        <v>7970.8649286713926</v>
      </c>
      <c r="L58" s="344">
        <f t="shared" si="23"/>
        <v>66000</v>
      </c>
      <c r="M58" s="343">
        <f t="shared" si="24"/>
        <v>55127.678317762176</v>
      </c>
      <c r="N58" s="343">
        <f t="shared" si="21"/>
        <v>7572.3216822378226</v>
      </c>
      <c r="O58" s="343">
        <f t="shared" si="22"/>
        <v>62700</v>
      </c>
      <c r="P58" s="343">
        <f t="shared" si="27"/>
        <v>52226.221564195752</v>
      </c>
      <c r="Q58" s="343">
        <f t="shared" si="8"/>
        <v>7173.7784358042536</v>
      </c>
      <c r="R58" s="343">
        <f t="shared" si="28"/>
        <v>59400.000000000007</v>
      </c>
      <c r="S58" s="343">
        <f t="shared" si="10"/>
        <v>46423.308057062888</v>
      </c>
      <c r="T58" s="343">
        <f t="shared" si="11"/>
        <v>6376.6919429371146</v>
      </c>
      <c r="U58" s="343">
        <f t="shared" si="12"/>
        <v>52800</v>
      </c>
      <c r="V58" s="343">
        <f t="shared" si="13"/>
        <v>40620.394549930024</v>
      </c>
      <c r="W58" s="343">
        <f t="shared" si="14"/>
        <v>5579.6054500699747</v>
      </c>
      <c r="X58" s="343">
        <f t="shared" si="15"/>
        <v>46200</v>
      </c>
      <c r="Y58" s="343">
        <f t="shared" si="16"/>
        <v>34817.481042797161</v>
      </c>
      <c r="Z58" s="343">
        <f t="shared" si="17"/>
        <v>4782.5189572028357</v>
      </c>
      <c r="AA58" s="345">
        <f t="shared" si="18"/>
        <v>39600</v>
      </c>
    </row>
    <row r="59" spans="1:27" ht="13.5" customHeight="1">
      <c r="A59" s="219">
        <v>72</v>
      </c>
      <c r="B59" s="340">
        <v>42005</v>
      </c>
      <c r="C59" s="47">
        <v>788</v>
      </c>
      <c r="D59" s="239">
        <f>'base(indices)'!G64</f>
        <v>1.38771578</v>
      </c>
      <c r="E59" s="87">
        <f t="shared" si="0"/>
        <v>1093.5200346399999</v>
      </c>
      <c r="F59" s="359">
        <f>'base(indices)'!I64</f>
        <v>1.7061E-2</v>
      </c>
      <c r="G59" s="87">
        <f t="shared" si="1"/>
        <v>18.656545310993039</v>
      </c>
      <c r="H59" s="47">
        <f t="shared" si="2"/>
        <v>1112.1765799509931</v>
      </c>
      <c r="I59" s="293">
        <f t="shared" si="20"/>
        <v>80948.155182408591</v>
      </c>
      <c r="J59" s="123">
        <f>IF((I59)+K59&gt;I148,I148-K59,(I59))</f>
        <v>58029.135071328608</v>
      </c>
      <c r="K59" s="123">
        <f t="shared" si="3"/>
        <v>7970.8649286713926</v>
      </c>
      <c r="L59" s="290">
        <f t="shared" si="23"/>
        <v>66000</v>
      </c>
      <c r="M59" s="123">
        <f t="shared" si="24"/>
        <v>55127.678317762176</v>
      </c>
      <c r="N59" s="123">
        <f t="shared" si="21"/>
        <v>7572.3216822378226</v>
      </c>
      <c r="O59" s="123">
        <f t="shared" si="22"/>
        <v>62700</v>
      </c>
      <c r="P59" s="100">
        <f t="shared" si="27"/>
        <v>52226.221564195752</v>
      </c>
      <c r="Q59" s="123">
        <f t="shared" si="8"/>
        <v>7173.7784358042536</v>
      </c>
      <c r="R59" s="123">
        <f t="shared" si="28"/>
        <v>59400.000000000007</v>
      </c>
      <c r="S59" s="123">
        <f t="shared" si="10"/>
        <v>46423.308057062888</v>
      </c>
      <c r="T59" s="123">
        <f t="shared" si="11"/>
        <v>6376.6919429371146</v>
      </c>
      <c r="U59" s="123">
        <f t="shared" si="12"/>
        <v>52800</v>
      </c>
      <c r="V59" s="123">
        <f t="shared" si="13"/>
        <v>40620.394549930024</v>
      </c>
      <c r="W59" s="123">
        <f t="shared" si="14"/>
        <v>5579.6054500699747</v>
      </c>
      <c r="X59" s="123">
        <f t="shared" si="15"/>
        <v>46200</v>
      </c>
      <c r="Y59" s="123">
        <f t="shared" si="16"/>
        <v>34817.481042797161</v>
      </c>
      <c r="Z59" s="123">
        <f t="shared" si="17"/>
        <v>4782.5189572028357</v>
      </c>
      <c r="AA59" s="55">
        <f t="shared" si="18"/>
        <v>39600</v>
      </c>
    </row>
    <row r="60" spans="1:27" ht="13.5" customHeight="1">
      <c r="A60" s="118">
        <v>71</v>
      </c>
      <c r="B60" s="46">
        <v>42036</v>
      </c>
      <c r="C60" s="68">
        <v>788</v>
      </c>
      <c r="D60" s="221">
        <f>'base(indices)'!G65</f>
        <v>1.3864984300000001</v>
      </c>
      <c r="E60" s="60">
        <f t="shared" si="0"/>
        <v>1092.5607628400001</v>
      </c>
      <c r="F60" s="360">
        <f>'base(indices)'!I65</f>
        <v>1.7061E-2</v>
      </c>
      <c r="G60" s="60">
        <f t="shared" si="1"/>
        <v>18.640179174813241</v>
      </c>
      <c r="H60" s="57">
        <f t="shared" si="2"/>
        <v>1111.2009420148133</v>
      </c>
      <c r="I60" s="294">
        <f t="shared" si="20"/>
        <v>79835.978602457602</v>
      </c>
      <c r="J60" s="102">
        <f>IF((I60)+K60&gt;I148,I148-K60,(I60))</f>
        <v>58029.135071328608</v>
      </c>
      <c r="K60" s="102">
        <f t="shared" si="3"/>
        <v>7970.8649286713926</v>
      </c>
      <c r="L60" s="186">
        <f t="shared" si="23"/>
        <v>66000</v>
      </c>
      <c r="M60" s="102">
        <f t="shared" si="24"/>
        <v>55127.678317762176</v>
      </c>
      <c r="N60" s="102">
        <f t="shared" si="21"/>
        <v>7572.3216822378226</v>
      </c>
      <c r="O60" s="102">
        <f t="shared" si="22"/>
        <v>62700</v>
      </c>
      <c r="P60" s="102">
        <f t="shared" si="27"/>
        <v>52226.221564195752</v>
      </c>
      <c r="Q60" s="102">
        <f t="shared" si="8"/>
        <v>7173.7784358042536</v>
      </c>
      <c r="R60" s="102">
        <f t="shared" si="28"/>
        <v>59400.000000000007</v>
      </c>
      <c r="S60" s="102">
        <f t="shared" si="10"/>
        <v>46423.308057062888</v>
      </c>
      <c r="T60" s="102">
        <f t="shared" si="11"/>
        <v>6376.6919429371146</v>
      </c>
      <c r="U60" s="102">
        <f t="shared" si="12"/>
        <v>52800</v>
      </c>
      <c r="V60" s="102">
        <f t="shared" si="13"/>
        <v>40620.394549930024</v>
      </c>
      <c r="W60" s="102">
        <f t="shared" si="14"/>
        <v>5579.6054500699747</v>
      </c>
      <c r="X60" s="102">
        <f t="shared" si="15"/>
        <v>46200</v>
      </c>
      <c r="Y60" s="102">
        <f t="shared" si="16"/>
        <v>34817.481042797161</v>
      </c>
      <c r="Z60" s="102">
        <f t="shared" si="17"/>
        <v>4782.5189572028357</v>
      </c>
      <c r="AA60" s="66">
        <f t="shared" si="18"/>
        <v>39600</v>
      </c>
    </row>
    <row r="61" spans="1:27" ht="13.5" customHeight="1">
      <c r="A61" s="118">
        <v>70</v>
      </c>
      <c r="B61" s="56">
        <v>42064</v>
      </c>
      <c r="C61" s="68">
        <v>788</v>
      </c>
      <c r="D61" s="221">
        <f>'base(indices)'!G66</f>
        <v>1.3862655399999999</v>
      </c>
      <c r="E61" s="70">
        <f t="shared" si="0"/>
        <v>1092.3772455199999</v>
      </c>
      <c r="F61" s="360">
        <f>'base(indices)'!I66</f>
        <v>1.7061E-2</v>
      </c>
      <c r="G61" s="70">
        <f t="shared" si="1"/>
        <v>18.637048185816717</v>
      </c>
      <c r="H61" s="68">
        <f t="shared" si="2"/>
        <v>1111.0142937058165</v>
      </c>
      <c r="I61" s="295">
        <f t="shared" si="20"/>
        <v>78724.777660442793</v>
      </c>
      <c r="J61" s="122">
        <f>IF((I61)+K61&gt;I148,I148-K61,(I61))</f>
        <v>58029.135071328608</v>
      </c>
      <c r="K61" s="122">
        <f t="shared" si="3"/>
        <v>7970.8649286713926</v>
      </c>
      <c r="L61" s="183">
        <f t="shared" si="23"/>
        <v>66000</v>
      </c>
      <c r="M61" s="122">
        <f t="shared" si="24"/>
        <v>55127.678317762176</v>
      </c>
      <c r="N61" s="122">
        <f t="shared" si="21"/>
        <v>7572.3216822378226</v>
      </c>
      <c r="O61" s="122">
        <f t="shared" si="22"/>
        <v>62700</v>
      </c>
      <c r="P61" s="104">
        <f t="shared" si="27"/>
        <v>52226.221564195752</v>
      </c>
      <c r="Q61" s="122">
        <f t="shared" si="8"/>
        <v>7173.7784358042536</v>
      </c>
      <c r="R61" s="122">
        <f t="shared" si="28"/>
        <v>59400.000000000007</v>
      </c>
      <c r="S61" s="122">
        <f t="shared" si="10"/>
        <v>46423.308057062888</v>
      </c>
      <c r="T61" s="122">
        <f t="shared" si="11"/>
        <v>6376.6919429371146</v>
      </c>
      <c r="U61" s="122">
        <f t="shared" si="12"/>
        <v>52800</v>
      </c>
      <c r="V61" s="122">
        <f t="shared" si="13"/>
        <v>40620.394549930024</v>
      </c>
      <c r="W61" s="122">
        <f t="shared" si="14"/>
        <v>5579.6054500699747</v>
      </c>
      <c r="X61" s="122">
        <f t="shared" si="15"/>
        <v>46200</v>
      </c>
      <c r="Y61" s="122">
        <f t="shared" si="16"/>
        <v>34817.481042797161</v>
      </c>
      <c r="Z61" s="122">
        <f t="shared" si="17"/>
        <v>4782.5189572028357</v>
      </c>
      <c r="AA61" s="52">
        <f t="shared" si="18"/>
        <v>39600</v>
      </c>
    </row>
    <row r="62" spans="1:27" ht="13.5" customHeight="1">
      <c r="A62" s="118">
        <v>69</v>
      </c>
      <c r="B62" s="46">
        <v>42095</v>
      </c>
      <c r="C62" s="68">
        <v>788</v>
      </c>
      <c r="D62" s="221">
        <f>'base(indices)'!G67</f>
        <v>1.38447126</v>
      </c>
      <c r="E62" s="60">
        <f t="shared" si="0"/>
        <v>1090.96335288</v>
      </c>
      <c r="F62" s="360">
        <f>'base(indices)'!I67</f>
        <v>1.7061E-2</v>
      </c>
      <c r="G62" s="60">
        <f t="shared" si="1"/>
        <v>18.612925763485681</v>
      </c>
      <c r="H62" s="57">
        <f t="shared" si="2"/>
        <v>1109.5762786434857</v>
      </c>
      <c r="I62" s="294">
        <f t="shared" si="20"/>
        <v>77613.763366736981</v>
      </c>
      <c r="J62" s="102">
        <f>IF((I62)+K62&gt;I148,I148-K62,(I62))</f>
        <v>58029.135071328608</v>
      </c>
      <c r="K62" s="102">
        <f t="shared" si="3"/>
        <v>7970.8649286713926</v>
      </c>
      <c r="L62" s="186">
        <f t="shared" si="23"/>
        <v>66000</v>
      </c>
      <c r="M62" s="102">
        <f t="shared" si="24"/>
        <v>55127.678317762176</v>
      </c>
      <c r="N62" s="102">
        <f t="shared" si="21"/>
        <v>7572.3216822378226</v>
      </c>
      <c r="O62" s="102">
        <f t="shared" si="22"/>
        <v>62700</v>
      </c>
      <c r="P62" s="102">
        <f t="shared" si="27"/>
        <v>52226.221564195752</v>
      </c>
      <c r="Q62" s="102">
        <f t="shared" si="8"/>
        <v>7173.7784358042536</v>
      </c>
      <c r="R62" s="102">
        <f t="shared" si="28"/>
        <v>59400.000000000007</v>
      </c>
      <c r="S62" s="102">
        <f t="shared" si="10"/>
        <v>46423.308057062888</v>
      </c>
      <c r="T62" s="102">
        <f t="shared" si="11"/>
        <v>6376.6919429371146</v>
      </c>
      <c r="U62" s="102">
        <f t="shared" si="12"/>
        <v>52800</v>
      </c>
      <c r="V62" s="102">
        <f t="shared" si="13"/>
        <v>40620.394549930024</v>
      </c>
      <c r="W62" s="102">
        <f t="shared" si="14"/>
        <v>5579.6054500699747</v>
      </c>
      <c r="X62" s="102">
        <f t="shared" si="15"/>
        <v>46200</v>
      </c>
      <c r="Y62" s="102">
        <f t="shared" si="16"/>
        <v>34817.481042797161</v>
      </c>
      <c r="Z62" s="102">
        <f t="shared" si="17"/>
        <v>4782.5189572028357</v>
      </c>
      <c r="AA62" s="66">
        <f t="shared" si="18"/>
        <v>39600</v>
      </c>
    </row>
    <row r="63" spans="1:27" ht="13.5" customHeight="1">
      <c r="A63" s="118">
        <v>68</v>
      </c>
      <c r="B63" s="56">
        <v>42125</v>
      </c>
      <c r="C63" s="68">
        <v>788</v>
      </c>
      <c r="D63" s="221">
        <f>'base(indices)'!G68</f>
        <v>1.3698142499999999</v>
      </c>
      <c r="E63" s="70">
        <f t="shared" si="0"/>
        <v>1079.4136289999999</v>
      </c>
      <c r="F63" s="360">
        <f>'base(indices)'!I68</f>
        <v>1.7061E-2</v>
      </c>
      <c r="G63" s="70">
        <f t="shared" si="1"/>
        <v>18.415875924368997</v>
      </c>
      <c r="H63" s="68">
        <f t="shared" si="2"/>
        <v>1097.8295049243688</v>
      </c>
      <c r="I63" s="295">
        <f t="shared" si="20"/>
        <v>76504.187088093502</v>
      </c>
      <c r="J63" s="122">
        <f>IF((I63)+K63&gt;I148,I148-K63,(I63))</f>
        <v>58029.135071328608</v>
      </c>
      <c r="K63" s="122">
        <f t="shared" si="3"/>
        <v>7970.8649286713926</v>
      </c>
      <c r="L63" s="183">
        <f t="shared" si="23"/>
        <v>66000</v>
      </c>
      <c r="M63" s="122">
        <f t="shared" si="24"/>
        <v>55127.678317762176</v>
      </c>
      <c r="N63" s="122">
        <f t="shared" si="21"/>
        <v>7572.3216822378226</v>
      </c>
      <c r="O63" s="122">
        <f t="shared" si="22"/>
        <v>62700</v>
      </c>
      <c r="P63" s="104">
        <f t="shared" si="27"/>
        <v>52226.221564195752</v>
      </c>
      <c r="Q63" s="122">
        <f t="shared" si="8"/>
        <v>7173.7784358042536</v>
      </c>
      <c r="R63" s="122">
        <f t="shared" si="28"/>
        <v>59400.000000000007</v>
      </c>
      <c r="S63" s="122">
        <f t="shared" si="10"/>
        <v>46423.308057062888</v>
      </c>
      <c r="T63" s="122">
        <f t="shared" si="11"/>
        <v>6376.6919429371146</v>
      </c>
      <c r="U63" s="122">
        <f t="shared" si="12"/>
        <v>52800</v>
      </c>
      <c r="V63" s="122">
        <f t="shared" si="13"/>
        <v>40620.394549930024</v>
      </c>
      <c r="W63" s="122">
        <f t="shared" si="14"/>
        <v>5579.6054500699747</v>
      </c>
      <c r="X63" s="122">
        <f t="shared" si="15"/>
        <v>46200</v>
      </c>
      <c r="Y63" s="122">
        <f t="shared" si="16"/>
        <v>34817.481042797161</v>
      </c>
      <c r="Z63" s="122">
        <f t="shared" si="17"/>
        <v>4782.5189572028357</v>
      </c>
      <c r="AA63" s="52">
        <f t="shared" si="18"/>
        <v>39600</v>
      </c>
    </row>
    <row r="64" spans="1:27" ht="13.5" customHeight="1">
      <c r="A64" s="118">
        <v>67</v>
      </c>
      <c r="B64" s="56">
        <v>42156</v>
      </c>
      <c r="C64" s="68">
        <v>788</v>
      </c>
      <c r="D64" s="221">
        <f>'base(indices)'!G69</f>
        <v>1.36164438</v>
      </c>
      <c r="E64" s="60">
        <f t="shared" si="0"/>
        <v>1072.97577144</v>
      </c>
      <c r="F64" s="360">
        <f>'base(indices)'!I69</f>
        <v>1.7061E-2</v>
      </c>
      <c r="G64" s="60">
        <f t="shared" si="1"/>
        <v>18.306039636537839</v>
      </c>
      <c r="H64" s="57">
        <f t="shared" si="2"/>
        <v>1091.2818110765379</v>
      </c>
      <c r="I64" s="294">
        <f t="shared" si="20"/>
        <v>75406.357583169127</v>
      </c>
      <c r="J64" s="102">
        <f>IF((I64)+K64&gt;I148,I148-K64,(I64))</f>
        <v>58029.135071328608</v>
      </c>
      <c r="K64" s="102">
        <f t="shared" si="3"/>
        <v>7970.8649286713926</v>
      </c>
      <c r="L64" s="186">
        <f t="shared" si="23"/>
        <v>66000</v>
      </c>
      <c r="M64" s="102">
        <f t="shared" si="24"/>
        <v>55127.678317762176</v>
      </c>
      <c r="N64" s="102">
        <f t="shared" si="21"/>
        <v>7572.3216822378226</v>
      </c>
      <c r="O64" s="102">
        <f t="shared" si="22"/>
        <v>62700</v>
      </c>
      <c r="P64" s="102">
        <f t="shared" si="27"/>
        <v>52226.221564195752</v>
      </c>
      <c r="Q64" s="102">
        <f t="shared" si="8"/>
        <v>7173.7784358042536</v>
      </c>
      <c r="R64" s="102">
        <f t="shared" si="28"/>
        <v>59400.000000000007</v>
      </c>
      <c r="S64" s="102">
        <f t="shared" si="10"/>
        <v>46423.308057062888</v>
      </c>
      <c r="T64" s="102">
        <f t="shared" si="11"/>
        <v>6376.6919429371146</v>
      </c>
      <c r="U64" s="102">
        <f t="shared" si="12"/>
        <v>52800</v>
      </c>
      <c r="V64" s="102">
        <f t="shared" si="13"/>
        <v>40620.394549930024</v>
      </c>
      <c r="W64" s="102">
        <f t="shared" si="14"/>
        <v>5579.6054500699747</v>
      </c>
      <c r="X64" s="102">
        <f t="shared" si="15"/>
        <v>46200</v>
      </c>
      <c r="Y64" s="102">
        <f t="shared" si="16"/>
        <v>34817.481042797161</v>
      </c>
      <c r="Z64" s="102">
        <f t="shared" si="17"/>
        <v>4782.5189572028357</v>
      </c>
      <c r="AA64" s="66">
        <f t="shared" si="18"/>
        <v>39600</v>
      </c>
    </row>
    <row r="65" spans="1:27" ht="13.5" customHeight="1">
      <c r="A65" s="118">
        <v>66</v>
      </c>
      <c r="B65" s="46">
        <v>42186</v>
      </c>
      <c r="C65" s="68">
        <v>788</v>
      </c>
      <c r="D65" s="221">
        <f>'base(indices)'!G70</f>
        <v>1.34829625</v>
      </c>
      <c r="E65" s="70">
        <f t="shared" si="0"/>
        <v>1062.457445</v>
      </c>
      <c r="F65" s="360">
        <f>'base(indices)'!I70</f>
        <v>1.7061E-2</v>
      </c>
      <c r="G65" s="70">
        <f t="shared" si="1"/>
        <v>18.126586469145</v>
      </c>
      <c r="H65" s="68">
        <f t="shared" si="2"/>
        <v>1080.584031469145</v>
      </c>
      <c r="I65" s="295">
        <f t="shared" si="20"/>
        <v>74315.07577209259</v>
      </c>
      <c r="J65" s="122">
        <f>IF((I65)+K65&gt;I148,I148-K65,(I65))</f>
        <v>58029.135071328608</v>
      </c>
      <c r="K65" s="122">
        <f t="shared" si="3"/>
        <v>7970.8649286713926</v>
      </c>
      <c r="L65" s="183">
        <f t="shared" si="23"/>
        <v>66000</v>
      </c>
      <c r="M65" s="122">
        <f t="shared" si="24"/>
        <v>55127.678317762176</v>
      </c>
      <c r="N65" s="122">
        <f t="shared" si="21"/>
        <v>7572.3216822378226</v>
      </c>
      <c r="O65" s="122">
        <f t="shared" si="22"/>
        <v>62700</v>
      </c>
      <c r="P65" s="104">
        <f t="shared" si="27"/>
        <v>52226.221564195752</v>
      </c>
      <c r="Q65" s="122">
        <f t="shared" si="8"/>
        <v>7173.7784358042536</v>
      </c>
      <c r="R65" s="122">
        <f t="shared" si="28"/>
        <v>59400.000000000007</v>
      </c>
      <c r="S65" s="122">
        <f t="shared" si="10"/>
        <v>46423.308057062888</v>
      </c>
      <c r="T65" s="122">
        <f t="shared" si="11"/>
        <v>6376.6919429371146</v>
      </c>
      <c r="U65" s="122">
        <f t="shared" si="12"/>
        <v>52800</v>
      </c>
      <c r="V65" s="122">
        <f t="shared" si="13"/>
        <v>40620.394549930024</v>
      </c>
      <c r="W65" s="122">
        <f t="shared" si="14"/>
        <v>5579.6054500699747</v>
      </c>
      <c r="X65" s="122">
        <f t="shared" si="15"/>
        <v>46200</v>
      </c>
      <c r="Y65" s="122">
        <f t="shared" si="16"/>
        <v>34817.481042797161</v>
      </c>
      <c r="Z65" s="122">
        <f t="shared" si="17"/>
        <v>4782.5189572028357</v>
      </c>
      <c r="AA65" s="52">
        <f t="shared" si="18"/>
        <v>39600</v>
      </c>
    </row>
    <row r="66" spans="1:27" ht="13.5" customHeight="1">
      <c r="A66" s="118">
        <v>65</v>
      </c>
      <c r="B66" s="56">
        <v>42217</v>
      </c>
      <c r="C66" s="68">
        <v>788</v>
      </c>
      <c r="D66" s="221">
        <f>'base(indices)'!G71</f>
        <v>1.3403879599999999</v>
      </c>
      <c r="E66" s="60">
        <f t="shared" si="0"/>
        <v>1056.2257124799999</v>
      </c>
      <c r="F66" s="360">
        <f>'base(indices)'!I71</f>
        <v>1.7061E-2</v>
      </c>
      <c r="G66" s="60">
        <f t="shared" si="1"/>
        <v>18.020266880621278</v>
      </c>
      <c r="H66" s="57">
        <f t="shared" si="2"/>
        <v>1074.245979360621</v>
      </c>
      <c r="I66" s="294">
        <f t="shared" si="20"/>
        <v>73234.491740623445</v>
      </c>
      <c r="J66" s="102">
        <f>IF((I66)+K66&gt;I148,I148-K66,(I66))</f>
        <v>58029.135071328608</v>
      </c>
      <c r="K66" s="102">
        <f t="shared" si="3"/>
        <v>7970.8649286713926</v>
      </c>
      <c r="L66" s="186">
        <f t="shared" si="23"/>
        <v>66000</v>
      </c>
      <c r="M66" s="102">
        <f t="shared" si="24"/>
        <v>55127.678317762176</v>
      </c>
      <c r="N66" s="102">
        <f t="shared" si="21"/>
        <v>7572.3216822378226</v>
      </c>
      <c r="O66" s="102">
        <f t="shared" si="22"/>
        <v>62700</v>
      </c>
      <c r="P66" s="102">
        <f t="shared" si="27"/>
        <v>52226.221564195752</v>
      </c>
      <c r="Q66" s="102">
        <f t="shared" si="8"/>
        <v>7173.7784358042536</v>
      </c>
      <c r="R66" s="102">
        <f t="shared" si="28"/>
        <v>59400.000000000007</v>
      </c>
      <c r="S66" s="102">
        <f t="shared" si="10"/>
        <v>46423.308057062888</v>
      </c>
      <c r="T66" s="102">
        <f t="shared" si="11"/>
        <v>6376.6919429371146</v>
      </c>
      <c r="U66" s="102">
        <f t="shared" si="12"/>
        <v>52800</v>
      </c>
      <c r="V66" s="102">
        <f t="shared" si="13"/>
        <v>40620.394549930024</v>
      </c>
      <c r="W66" s="102">
        <f t="shared" si="14"/>
        <v>5579.6054500699747</v>
      </c>
      <c r="X66" s="102">
        <f t="shared" si="15"/>
        <v>46200</v>
      </c>
      <c r="Y66" s="102">
        <f t="shared" si="16"/>
        <v>34817.481042797161</v>
      </c>
      <c r="Z66" s="102">
        <f t="shared" si="17"/>
        <v>4782.5189572028357</v>
      </c>
      <c r="AA66" s="66">
        <f t="shared" si="18"/>
        <v>39600</v>
      </c>
    </row>
    <row r="67" spans="1:27" ht="13.5" customHeight="1">
      <c r="A67" s="118">
        <v>64</v>
      </c>
      <c r="B67" s="46">
        <v>42248</v>
      </c>
      <c r="C67" s="68">
        <v>788</v>
      </c>
      <c r="D67" s="221">
        <f>'base(indices)'!G72</f>
        <v>1.3346489699999999</v>
      </c>
      <c r="E67" s="70">
        <f t="shared" si="0"/>
        <v>1051.70338836</v>
      </c>
      <c r="F67" s="360">
        <f>'base(indices)'!I72</f>
        <v>1.7061E-2</v>
      </c>
      <c r="G67" s="70">
        <f t="shared" si="1"/>
        <v>17.94311150880996</v>
      </c>
      <c r="H67" s="68">
        <f t="shared" si="2"/>
        <v>1069.64649986881</v>
      </c>
      <c r="I67" s="295">
        <f t="shared" si="20"/>
        <v>72160.24576126282</v>
      </c>
      <c r="J67" s="122">
        <f>IF((I67)+K67&gt;I148,I148-K67,(I67))</f>
        <v>58029.135071328608</v>
      </c>
      <c r="K67" s="122">
        <f t="shared" si="3"/>
        <v>7970.8649286713926</v>
      </c>
      <c r="L67" s="183">
        <f t="shared" si="23"/>
        <v>66000</v>
      </c>
      <c r="M67" s="122">
        <f t="shared" si="24"/>
        <v>55127.678317762176</v>
      </c>
      <c r="N67" s="122">
        <f t="shared" si="21"/>
        <v>7572.3216822378226</v>
      </c>
      <c r="O67" s="122">
        <f t="shared" si="22"/>
        <v>62700</v>
      </c>
      <c r="P67" s="104">
        <f t="shared" si="27"/>
        <v>52226.221564195752</v>
      </c>
      <c r="Q67" s="122">
        <f t="shared" si="8"/>
        <v>7173.7784358042536</v>
      </c>
      <c r="R67" s="122">
        <f t="shared" si="28"/>
        <v>59400.000000000007</v>
      </c>
      <c r="S67" s="122">
        <f t="shared" si="10"/>
        <v>46423.308057062888</v>
      </c>
      <c r="T67" s="122">
        <f t="shared" si="11"/>
        <v>6376.6919429371146</v>
      </c>
      <c r="U67" s="122">
        <f t="shared" si="12"/>
        <v>52800</v>
      </c>
      <c r="V67" s="122">
        <f t="shared" si="13"/>
        <v>40620.394549930024</v>
      </c>
      <c r="W67" s="122">
        <f t="shared" si="14"/>
        <v>5579.6054500699747</v>
      </c>
      <c r="X67" s="122">
        <f t="shared" si="15"/>
        <v>46200</v>
      </c>
      <c r="Y67" s="122">
        <f t="shared" si="16"/>
        <v>34817.481042797161</v>
      </c>
      <c r="Z67" s="122">
        <f t="shared" si="17"/>
        <v>4782.5189572028357</v>
      </c>
      <c r="AA67" s="52">
        <f t="shared" si="18"/>
        <v>39600</v>
      </c>
    </row>
    <row r="68" spans="1:27" ht="13.5" customHeight="1">
      <c r="A68" s="118">
        <v>63</v>
      </c>
      <c r="B68" s="56">
        <v>42278</v>
      </c>
      <c r="C68" s="68">
        <v>788</v>
      </c>
      <c r="D68" s="221">
        <f>'base(indices)'!G73</f>
        <v>1.3294640600000001</v>
      </c>
      <c r="E68" s="60">
        <f t="shared" si="0"/>
        <v>1047.6176792799999</v>
      </c>
      <c r="F68" s="360">
        <f>'base(indices)'!I73</f>
        <v>1.7061E-2</v>
      </c>
      <c r="G68" s="60">
        <f t="shared" si="1"/>
        <v>17.873405226196081</v>
      </c>
      <c r="H68" s="57">
        <f t="shared" si="2"/>
        <v>1065.4910845061961</v>
      </c>
      <c r="I68" s="294">
        <f t="shared" si="20"/>
        <v>71090.599261394003</v>
      </c>
      <c r="J68" s="102">
        <f>IF((I68)+K68&gt;I148,I148-K68,(I68))</f>
        <v>58029.135071328608</v>
      </c>
      <c r="K68" s="102">
        <f t="shared" si="3"/>
        <v>7970.8649286713926</v>
      </c>
      <c r="L68" s="186">
        <f t="shared" si="23"/>
        <v>66000</v>
      </c>
      <c r="M68" s="102">
        <f t="shared" si="24"/>
        <v>55127.678317762176</v>
      </c>
      <c r="N68" s="102">
        <f t="shared" si="21"/>
        <v>7572.3216822378226</v>
      </c>
      <c r="O68" s="102">
        <f t="shared" si="22"/>
        <v>62700</v>
      </c>
      <c r="P68" s="102">
        <f t="shared" si="27"/>
        <v>52226.221564195752</v>
      </c>
      <c r="Q68" s="102">
        <f t="shared" si="8"/>
        <v>7173.7784358042536</v>
      </c>
      <c r="R68" s="102">
        <f t="shared" si="28"/>
        <v>59400.000000000007</v>
      </c>
      <c r="S68" s="102">
        <f t="shared" si="10"/>
        <v>46423.308057062888</v>
      </c>
      <c r="T68" s="102">
        <f t="shared" si="11"/>
        <v>6376.6919429371146</v>
      </c>
      <c r="U68" s="102">
        <f t="shared" si="12"/>
        <v>52800</v>
      </c>
      <c r="V68" s="102">
        <f t="shared" si="13"/>
        <v>40620.394549930024</v>
      </c>
      <c r="W68" s="102">
        <f t="shared" si="14"/>
        <v>5579.6054500699747</v>
      </c>
      <c r="X68" s="102">
        <f t="shared" si="15"/>
        <v>46200</v>
      </c>
      <c r="Y68" s="102">
        <f t="shared" si="16"/>
        <v>34817.481042797161</v>
      </c>
      <c r="Z68" s="102">
        <f t="shared" si="17"/>
        <v>4782.5189572028357</v>
      </c>
      <c r="AA68" s="66">
        <f t="shared" si="18"/>
        <v>39600</v>
      </c>
    </row>
    <row r="69" spans="1:27" ht="13.5" customHeight="1">
      <c r="A69" s="118">
        <v>62</v>
      </c>
      <c r="B69" s="46">
        <v>42309</v>
      </c>
      <c r="C69" s="68">
        <v>788</v>
      </c>
      <c r="D69" s="221">
        <f>'base(indices)'!G74</f>
        <v>1.32074713</v>
      </c>
      <c r="E69" s="70">
        <f t="shared" si="0"/>
        <v>1040.7487384399999</v>
      </c>
      <c r="F69" s="360">
        <f>'base(indices)'!I74</f>
        <v>1.7061E-2</v>
      </c>
      <c r="G69" s="70">
        <f t="shared" si="1"/>
        <v>17.75621422652484</v>
      </c>
      <c r="H69" s="68">
        <f t="shared" si="2"/>
        <v>1058.5049526665248</v>
      </c>
      <c r="I69" s="295">
        <f t="shared" si="20"/>
        <v>70025.108176887807</v>
      </c>
      <c r="J69" s="122">
        <f>IF((I69)+K69&gt;I148,I148-K69,(I69))</f>
        <v>58029.135071328608</v>
      </c>
      <c r="K69" s="122">
        <f t="shared" si="3"/>
        <v>7970.8649286713926</v>
      </c>
      <c r="L69" s="183">
        <f t="shared" si="23"/>
        <v>66000</v>
      </c>
      <c r="M69" s="122">
        <f t="shared" si="24"/>
        <v>55127.678317762176</v>
      </c>
      <c r="N69" s="122">
        <f t="shared" si="21"/>
        <v>7572.3216822378226</v>
      </c>
      <c r="O69" s="122">
        <f t="shared" si="22"/>
        <v>62700</v>
      </c>
      <c r="P69" s="104">
        <f t="shared" si="27"/>
        <v>52226.221564195752</v>
      </c>
      <c r="Q69" s="122">
        <f t="shared" si="8"/>
        <v>7173.7784358042536</v>
      </c>
      <c r="R69" s="122">
        <f t="shared" si="28"/>
        <v>59400.000000000007</v>
      </c>
      <c r="S69" s="122">
        <f t="shared" si="10"/>
        <v>46423.308057062888</v>
      </c>
      <c r="T69" s="122">
        <f t="shared" si="11"/>
        <v>6376.6919429371146</v>
      </c>
      <c r="U69" s="122">
        <f t="shared" si="12"/>
        <v>52800</v>
      </c>
      <c r="V69" s="122">
        <f t="shared" si="13"/>
        <v>40620.394549930024</v>
      </c>
      <c r="W69" s="122">
        <f t="shared" si="14"/>
        <v>5579.6054500699747</v>
      </c>
      <c r="X69" s="122">
        <f t="shared" si="15"/>
        <v>46200</v>
      </c>
      <c r="Y69" s="122">
        <f t="shared" si="16"/>
        <v>34817.481042797161</v>
      </c>
      <c r="Z69" s="122">
        <f t="shared" si="17"/>
        <v>4782.5189572028357</v>
      </c>
      <c r="AA69" s="52">
        <f t="shared" si="18"/>
        <v>39600</v>
      </c>
    </row>
    <row r="70" spans="1:27" ht="13.5" customHeight="1" thickBot="1">
      <c r="A70" s="229">
        <v>61</v>
      </c>
      <c r="B70" s="161">
        <v>42339</v>
      </c>
      <c r="C70" s="77">
        <v>788</v>
      </c>
      <c r="D70" s="232">
        <f>'base(indices)'!G75</f>
        <v>1.3096154</v>
      </c>
      <c r="E70" s="233">
        <f t="shared" si="0"/>
        <v>1031.9769352000001</v>
      </c>
      <c r="F70" s="361">
        <f>'base(indices)'!I75</f>
        <v>1.7061E-2</v>
      </c>
      <c r="G70" s="233">
        <f t="shared" si="1"/>
        <v>17.606558491447203</v>
      </c>
      <c r="H70" s="231">
        <f t="shared" si="2"/>
        <v>1049.5834936914473</v>
      </c>
      <c r="I70" s="296">
        <f t="shared" si="20"/>
        <v>68966.603224221282</v>
      </c>
      <c r="J70" s="95">
        <f>IF((I70)+K70&gt;I148,I148-K70,(I70))</f>
        <v>58029.135071328608</v>
      </c>
      <c r="K70" s="95">
        <f t="shared" si="3"/>
        <v>7970.8649286713926</v>
      </c>
      <c r="L70" s="270">
        <f t="shared" si="23"/>
        <v>66000</v>
      </c>
      <c r="M70" s="95">
        <f t="shared" si="24"/>
        <v>55127.678317762176</v>
      </c>
      <c r="N70" s="95">
        <f t="shared" si="21"/>
        <v>7572.3216822378226</v>
      </c>
      <c r="O70" s="95">
        <f t="shared" si="22"/>
        <v>62700</v>
      </c>
      <c r="P70" s="95">
        <f t="shared" si="27"/>
        <v>52226.221564195752</v>
      </c>
      <c r="Q70" s="95">
        <f t="shared" si="8"/>
        <v>7173.7784358042536</v>
      </c>
      <c r="R70" s="95">
        <f t="shared" si="28"/>
        <v>59400.000000000007</v>
      </c>
      <c r="S70" s="95">
        <f t="shared" si="10"/>
        <v>46423.308057062888</v>
      </c>
      <c r="T70" s="95">
        <f t="shared" si="11"/>
        <v>6376.6919429371146</v>
      </c>
      <c r="U70" s="95">
        <f t="shared" si="12"/>
        <v>52800</v>
      </c>
      <c r="V70" s="95">
        <f t="shared" si="13"/>
        <v>40620.394549930024</v>
      </c>
      <c r="W70" s="95">
        <f t="shared" si="14"/>
        <v>5579.6054500699747</v>
      </c>
      <c r="X70" s="95">
        <f t="shared" si="15"/>
        <v>46200</v>
      </c>
      <c r="Y70" s="95">
        <f t="shared" si="16"/>
        <v>34817.481042797161</v>
      </c>
      <c r="Z70" s="95">
        <f t="shared" si="17"/>
        <v>4782.5189572028357</v>
      </c>
      <c r="AA70" s="237">
        <f t="shared" si="18"/>
        <v>39600</v>
      </c>
    </row>
    <row r="71" spans="1:27" ht="13.5" customHeight="1">
      <c r="A71" s="219">
        <v>60</v>
      </c>
      <c r="B71" s="246">
        <v>42370</v>
      </c>
      <c r="C71" s="204">
        <v>880</v>
      </c>
      <c r="D71" s="259">
        <f>'base(indices)'!G76</f>
        <v>1.29434216</v>
      </c>
      <c r="E71" s="203">
        <f t="shared" si="0"/>
        <v>1139.0211008000001</v>
      </c>
      <c r="F71" s="359">
        <f>'base(indices)'!I76</f>
        <v>1.7061E-2</v>
      </c>
      <c r="G71" s="203">
        <f t="shared" si="1"/>
        <v>19.432839000748803</v>
      </c>
      <c r="H71" s="204">
        <f t="shared" si="2"/>
        <v>1158.4539398007489</v>
      </c>
      <c r="I71" s="297">
        <f t="shared" si="20"/>
        <v>67917.019730529835</v>
      </c>
      <c r="J71" s="205">
        <f>IF((I71)+K71&gt;I148,I148-K71,(I71))</f>
        <v>58029.135071328608</v>
      </c>
      <c r="K71" s="205">
        <f t="shared" si="3"/>
        <v>7970.8649286713926</v>
      </c>
      <c r="L71" s="198">
        <f t="shared" si="23"/>
        <v>66000</v>
      </c>
      <c r="M71" s="205">
        <f t="shared" si="24"/>
        <v>55127.678317762176</v>
      </c>
      <c r="N71" s="205">
        <f t="shared" si="21"/>
        <v>7572.3216822378226</v>
      </c>
      <c r="O71" s="205">
        <f t="shared" si="22"/>
        <v>62700</v>
      </c>
      <c r="P71" s="197">
        <f t="shared" si="27"/>
        <v>52226.221564195752</v>
      </c>
      <c r="Q71" s="205">
        <f t="shared" si="8"/>
        <v>7173.7784358042536</v>
      </c>
      <c r="R71" s="205">
        <f t="shared" si="28"/>
        <v>59400.000000000007</v>
      </c>
      <c r="S71" s="205">
        <f t="shared" si="10"/>
        <v>46423.308057062888</v>
      </c>
      <c r="T71" s="205">
        <f t="shared" si="11"/>
        <v>6376.6919429371146</v>
      </c>
      <c r="U71" s="205">
        <f t="shared" si="12"/>
        <v>52800</v>
      </c>
      <c r="V71" s="205">
        <f t="shared" si="13"/>
        <v>40620.394549930024</v>
      </c>
      <c r="W71" s="205">
        <f t="shared" si="14"/>
        <v>5579.6054500699747</v>
      </c>
      <c r="X71" s="205">
        <f t="shared" si="15"/>
        <v>46200</v>
      </c>
      <c r="Y71" s="205">
        <f t="shared" si="16"/>
        <v>34817.481042797161</v>
      </c>
      <c r="Z71" s="205">
        <f t="shared" si="17"/>
        <v>4782.5189572028357</v>
      </c>
      <c r="AA71" s="196">
        <f t="shared" si="18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221">
        <f>'base(indices)'!G77</f>
        <v>1.2825427700000001</v>
      </c>
      <c r="E72" s="60">
        <f t="shared" si="0"/>
        <v>1128.6376376000001</v>
      </c>
      <c r="F72" s="360">
        <f>'base(indices)'!I77</f>
        <v>1.7061E-2</v>
      </c>
      <c r="G72" s="60">
        <f t="shared" si="1"/>
        <v>19.255686735093601</v>
      </c>
      <c r="H72" s="57">
        <f t="shared" si="2"/>
        <v>1147.8933243350937</v>
      </c>
      <c r="I72" s="294">
        <f t="shared" si="20"/>
        <v>66758.565790729088</v>
      </c>
      <c r="J72" s="102">
        <f>IF((I72)+K72&gt;I148,I148-K72,(I72))</f>
        <v>58029.135071328608</v>
      </c>
      <c r="K72" s="102">
        <f t="shared" si="3"/>
        <v>7970.8649286713926</v>
      </c>
      <c r="L72" s="186">
        <f t="shared" si="23"/>
        <v>66000</v>
      </c>
      <c r="M72" s="102">
        <f t="shared" si="24"/>
        <v>55127.678317762176</v>
      </c>
      <c r="N72" s="102">
        <f t="shared" si="21"/>
        <v>7572.3216822378226</v>
      </c>
      <c r="O72" s="102">
        <f t="shared" si="22"/>
        <v>62700</v>
      </c>
      <c r="P72" s="102">
        <f>J72*$P$9</f>
        <v>52226.221564195752</v>
      </c>
      <c r="Q72" s="102">
        <f t="shared" si="8"/>
        <v>7173.7784358042536</v>
      </c>
      <c r="R72" s="102">
        <f t="shared" si="28"/>
        <v>59400.000000000007</v>
      </c>
      <c r="S72" s="102">
        <f t="shared" si="10"/>
        <v>46423.308057062888</v>
      </c>
      <c r="T72" s="102">
        <f t="shared" si="11"/>
        <v>6376.6919429371146</v>
      </c>
      <c r="U72" s="102">
        <f t="shared" si="12"/>
        <v>52800</v>
      </c>
      <c r="V72" s="102">
        <f t="shared" si="13"/>
        <v>40620.394549930024</v>
      </c>
      <c r="W72" s="102">
        <f t="shared" si="14"/>
        <v>5579.6054500699747</v>
      </c>
      <c r="X72" s="102">
        <f t="shared" si="15"/>
        <v>46200</v>
      </c>
      <c r="Y72" s="102">
        <f t="shared" si="16"/>
        <v>34817.481042797161</v>
      </c>
      <c r="Z72" s="102">
        <f t="shared" si="17"/>
        <v>4782.5189572028357</v>
      </c>
      <c r="AA72" s="66">
        <f t="shared" si="18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221">
        <f>'base(indices)'!G78</f>
        <v>1.2645856499999999</v>
      </c>
      <c r="E73" s="70">
        <f t="shared" si="0"/>
        <v>1112.835372</v>
      </c>
      <c r="F73" s="360">
        <f>'base(indices)'!I78</f>
        <v>1.7061E-2</v>
      </c>
      <c r="G73" s="70">
        <f t="shared" si="1"/>
        <v>18.986084281692001</v>
      </c>
      <c r="H73" s="68">
        <f t="shared" si="2"/>
        <v>1131.821456281692</v>
      </c>
      <c r="I73" s="295">
        <f t="shared" si="20"/>
        <v>65610.672466393997</v>
      </c>
      <c r="J73" s="122">
        <f>IF((I73)+K73&gt;I148,I148-K73,(I73))</f>
        <v>58029.135071328608</v>
      </c>
      <c r="K73" s="122">
        <f t="shared" si="3"/>
        <v>7970.8649286713926</v>
      </c>
      <c r="L73" s="183">
        <f t="shared" si="23"/>
        <v>66000</v>
      </c>
      <c r="M73" s="122">
        <f t="shared" si="24"/>
        <v>55127.678317762176</v>
      </c>
      <c r="N73" s="122">
        <f t="shared" si="21"/>
        <v>7572.3216822378226</v>
      </c>
      <c r="O73" s="122">
        <f t="shared" si="22"/>
        <v>62700</v>
      </c>
      <c r="P73" s="104">
        <f>J73*$P$9</f>
        <v>52226.221564195752</v>
      </c>
      <c r="Q73" s="122">
        <f t="shared" si="8"/>
        <v>7173.7784358042536</v>
      </c>
      <c r="R73" s="122">
        <f t="shared" si="28"/>
        <v>59400.000000000007</v>
      </c>
      <c r="S73" s="122">
        <f t="shared" si="10"/>
        <v>46423.308057062888</v>
      </c>
      <c r="T73" s="122">
        <f t="shared" si="11"/>
        <v>6376.6919429371146</v>
      </c>
      <c r="U73" s="122">
        <f t="shared" si="12"/>
        <v>52800</v>
      </c>
      <c r="V73" s="122">
        <f t="shared" si="13"/>
        <v>40620.394549930024</v>
      </c>
      <c r="W73" s="122">
        <f t="shared" si="14"/>
        <v>5579.6054500699747</v>
      </c>
      <c r="X73" s="122">
        <f t="shared" si="15"/>
        <v>46200</v>
      </c>
      <c r="Y73" s="122">
        <f t="shared" si="16"/>
        <v>34817.481042797161</v>
      </c>
      <c r="Z73" s="122">
        <f t="shared" si="17"/>
        <v>4782.5189572028357</v>
      </c>
      <c r="AA73" s="52">
        <f t="shared" si="18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221">
        <f>'base(indices)'!G79</f>
        <v>1.25917122</v>
      </c>
      <c r="E74" s="60">
        <f t="shared" si="0"/>
        <v>1108.0706736</v>
      </c>
      <c r="F74" s="360">
        <f>'base(indices)'!I79</f>
        <v>1.7061E-2</v>
      </c>
      <c r="G74" s="60">
        <f t="shared" si="1"/>
        <v>18.9047937622896</v>
      </c>
      <c r="H74" s="57">
        <f t="shared" si="2"/>
        <v>1126.9754673622895</v>
      </c>
      <c r="I74" s="294">
        <f t="shared" si="20"/>
        <v>64478.851010112303</v>
      </c>
      <c r="J74" s="102">
        <f>IF((I74)+K74&gt;I148,I148-K74,(I74))</f>
        <v>58029.135071328608</v>
      </c>
      <c r="K74" s="102">
        <f t="shared" si="3"/>
        <v>7970.8649286713926</v>
      </c>
      <c r="L74" s="186">
        <f t="shared" si="23"/>
        <v>66000</v>
      </c>
      <c r="M74" s="102">
        <f t="shared" si="24"/>
        <v>55127.678317762176</v>
      </c>
      <c r="N74" s="102">
        <f t="shared" si="21"/>
        <v>7572.3216822378226</v>
      </c>
      <c r="O74" s="102">
        <f t="shared" si="22"/>
        <v>62700</v>
      </c>
      <c r="P74" s="102">
        <f t="shared" ref="P74:P87" si="29">J74*$P$9</f>
        <v>52226.221564195752</v>
      </c>
      <c r="Q74" s="102">
        <f t="shared" si="8"/>
        <v>7173.7784358042536</v>
      </c>
      <c r="R74" s="102">
        <f>P74+Q74</f>
        <v>59400.000000000007</v>
      </c>
      <c r="S74" s="102">
        <f t="shared" si="10"/>
        <v>46423.308057062888</v>
      </c>
      <c r="T74" s="102">
        <f t="shared" si="11"/>
        <v>6376.6919429371146</v>
      </c>
      <c r="U74" s="102">
        <f t="shared" si="12"/>
        <v>52800</v>
      </c>
      <c r="V74" s="102">
        <f t="shared" si="13"/>
        <v>40620.394549930024</v>
      </c>
      <c r="W74" s="102">
        <f t="shared" si="14"/>
        <v>5579.6054500699747</v>
      </c>
      <c r="X74" s="102">
        <f t="shared" si="15"/>
        <v>46200</v>
      </c>
      <c r="Y74" s="102">
        <f t="shared" si="16"/>
        <v>34817.481042797161</v>
      </c>
      <c r="Z74" s="102">
        <f t="shared" si="17"/>
        <v>4782.5189572028357</v>
      </c>
      <c r="AA74" s="66">
        <f t="shared" si="18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221">
        <f>'base(indices)'!G80</f>
        <v>1.2527820300000001</v>
      </c>
      <c r="E75" s="70">
        <f t="shared" ref="E75:E130" si="30">C75*D75</f>
        <v>1102.4481864000002</v>
      </c>
      <c r="F75" s="360">
        <f>'base(indices)'!I80</f>
        <v>1.7061E-2</v>
      </c>
      <c r="G75" s="70">
        <f t="shared" ref="G75:G130" si="31">E75*F75</f>
        <v>18.808868508170402</v>
      </c>
      <c r="H75" s="68">
        <f t="shared" ref="H75:H130" si="32">E75+G75</f>
        <v>1121.2570549081706</v>
      </c>
      <c r="I75" s="295">
        <f t="shared" si="20"/>
        <v>63351.875542750015</v>
      </c>
      <c r="J75" s="122">
        <f>IF((I75)+K75&gt;I148,I148-K75,(I75))</f>
        <v>58029.135071328608</v>
      </c>
      <c r="K75" s="122">
        <f t="shared" ref="K75:K130" si="33">I$147</f>
        <v>7970.8649286713926</v>
      </c>
      <c r="L75" s="183">
        <f t="shared" si="23"/>
        <v>66000</v>
      </c>
      <c r="M75" s="122">
        <f t="shared" si="24"/>
        <v>55127.678317762176</v>
      </c>
      <c r="N75" s="122">
        <f t="shared" si="21"/>
        <v>7572.3216822378226</v>
      </c>
      <c r="O75" s="122">
        <f t="shared" si="22"/>
        <v>62700</v>
      </c>
      <c r="P75" s="104">
        <f t="shared" si="29"/>
        <v>52226.221564195752</v>
      </c>
      <c r="Q75" s="122">
        <f t="shared" ref="Q75:Q117" si="34">K75*P$9</f>
        <v>7173.7784358042536</v>
      </c>
      <c r="R75" s="122">
        <f t="shared" ref="R75:R117" si="35">P75+Q75</f>
        <v>59400.000000000007</v>
      </c>
      <c r="S75" s="122">
        <f t="shared" ref="S75:S117" si="36">J75*S$9</f>
        <v>46423.308057062888</v>
      </c>
      <c r="T75" s="122">
        <f t="shared" ref="T75:T117" si="37">K75*S$9</f>
        <v>6376.6919429371146</v>
      </c>
      <c r="U75" s="122">
        <f t="shared" ref="U75:U117" si="38">S75+T75</f>
        <v>52800</v>
      </c>
      <c r="V75" s="122">
        <f t="shared" ref="V75:V117" si="39">J75*V$9</f>
        <v>40620.394549930024</v>
      </c>
      <c r="W75" s="122">
        <f t="shared" ref="W75:W117" si="40">K75*V$9</f>
        <v>5579.6054500699747</v>
      </c>
      <c r="X75" s="122">
        <f t="shared" ref="X75:X117" si="41">V75+W75</f>
        <v>46200</v>
      </c>
      <c r="Y75" s="122">
        <f t="shared" ref="Y75:Y130" si="42">J75*Y$9</f>
        <v>34817.481042797161</v>
      </c>
      <c r="Z75" s="122">
        <f t="shared" ref="Z75:Z130" si="43">K75*Y$9</f>
        <v>4782.5189572028357</v>
      </c>
      <c r="AA75" s="52">
        <f t="shared" ref="AA75:AA130" si="44">Y75+Z75</f>
        <v>39600</v>
      </c>
    </row>
    <row r="76" spans="1:27" ht="13.5" customHeight="1">
      <c r="A76" s="118">
        <v>55</v>
      </c>
      <c r="B76" s="216">
        <v>42522</v>
      </c>
      <c r="C76" s="68">
        <v>880</v>
      </c>
      <c r="D76" s="221">
        <f>'base(indices)'!G81</f>
        <v>1.2420999699999999</v>
      </c>
      <c r="E76" s="60">
        <f t="shared" si="30"/>
        <v>1093.0479736</v>
      </c>
      <c r="F76" s="360">
        <f>'base(indices)'!I81</f>
        <v>1.7061E-2</v>
      </c>
      <c r="G76" s="60">
        <f t="shared" si="31"/>
        <v>18.648491477589598</v>
      </c>
      <c r="H76" s="57">
        <f t="shared" si="32"/>
        <v>1111.6964650775897</v>
      </c>
      <c r="I76" s="294">
        <f t="shared" si="20"/>
        <v>62230.618487841843</v>
      </c>
      <c r="J76" s="102">
        <f>IF((I76)+K76&gt;I148,I148-K76,(I76))</f>
        <v>58029.135071328608</v>
      </c>
      <c r="K76" s="102">
        <f t="shared" si="33"/>
        <v>7970.8649286713926</v>
      </c>
      <c r="L76" s="186">
        <f t="shared" si="23"/>
        <v>66000</v>
      </c>
      <c r="M76" s="102">
        <f t="shared" si="24"/>
        <v>55127.678317762176</v>
      </c>
      <c r="N76" s="102">
        <f t="shared" si="21"/>
        <v>7572.3216822378226</v>
      </c>
      <c r="O76" s="102">
        <f t="shared" si="22"/>
        <v>62700</v>
      </c>
      <c r="P76" s="102">
        <f t="shared" si="29"/>
        <v>52226.221564195752</v>
      </c>
      <c r="Q76" s="102">
        <f t="shared" si="34"/>
        <v>7173.7784358042536</v>
      </c>
      <c r="R76" s="102">
        <f t="shared" si="35"/>
        <v>59400.000000000007</v>
      </c>
      <c r="S76" s="102">
        <f t="shared" si="36"/>
        <v>46423.308057062888</v>
      </c>
      <c r="T76" s="102">
        <f t="shared" si="37"/>
        <v>6376.6919429371146</v>
      </c>
      <c r="U76" s="102">
        <f t="shared" si="38"/>
        <v>52800</v>
      </c>
      <c r="V76" s="102">
        <f t="shared" si="39"/>
        <v>40620.394549930024</v>
      </c>
      <c r="W76" s="102">
        <f t="shared" si="40"/>
        <v>5579.6054500699747</v>
      </c>
      <c r="X76" s="102">
        <f t="shared" si="41"/>
        <v>46200</v>
      </c>
      <c r="Y76" s="102">
        <f t="shared" si="42"/>
        <v>34817.481042797161</v>
      </c>
      <c r="Z76" s="102">
        <f t="shared" si="43"/>
        <v>4782.5189572028357</v>
      </c>
      <c r="AA76" s="66">
        <f t="shared" si="44"/>
        <v>39600</v>
      </c>
    </row>
    <row r="77" spans="1:27" ht="13.5" customHeight="1">
      <c r="A77" s="118">
        <v>54</v>
      </c>
      <c r="B77" s="216">
        <v>42552</v>
      </c>
      <c r="C77" s="68">
        <v>880</v>
      </c>
      <c r="D77" s="221">
        <f>'base(indices)'!G82</f>
        <v>1.2371513599999999</v>
      </c>
      <c r="E77" s="70">
        <f t="shared" si="30"/>
        <v>1088.6931967999999</v>
      </c>
      <c r="F77" s="360">
        <f>'base(indices)'!I82</f>
        <v>1.7061E-2</v>
      </c>
      <c r="G77" s="70">
        <f t="shared" si="31"/>
        <v>18.574194630604797</v>
      </c>
      <c r="H77" s="68">
        <f t="shared" si="32"/>
        <v>1107.2673914306047</v>
      </c>
      <c r="I77" s="295">
        <f t="shared" ref="I77:I117" si="45">I76-H76</f>
        <v>61118.922022764251</v>
      </c>
      <c r="J77" s="122">
        <f>IF((I77)+K77&gt;I148,I148-K77,(I77))</f>
        <v>58029.135071328608</v>
      </c>
      <c r="K77" s="122">
        <f t="shared" si="33"/>
        <v>7970.8649286713926</v>
      </c>
      <c r="L77" s="183">
        <f t="shared" si="23"/>
        <v>66000</v>
      </c>
      <c r="M77" s="122">
        <f t="shared" si="24"/>
        <v>55127.678317762176</v>
      </c>
      <c r="N77" s="122">
        <f t="shared" si="21"/>
        <v>7572.3216822378226</v>
      </c>
      <c r="O77" s="122">
        <f t="shared" si="22"/>
        <v>62700</v>
      </c>
      <c r="P77" s="104">
        <f t="shared" si="29"/>
        <v>52226.221564195752</v>
      </c>
      <c r="Q77" s="122">
        <f t="shared" si="34"/>
        <v>7173.7784358042536</v>
      </c>
      <c r="R77" s="122">
        <f t="shared" si="35"/>
        <v>59400.000000000007</v>
      </c>
      <c r="S77" s="122">
        <f t="shared" si="36"/>
        <v>46423.308057062888</v>
      </c>
      <c r="T77" s="122">
        <f t="shared" si="37"/>
        <v>6376.6919429371146</v>
      </c>
      <c r="U77" s="122">
        <f t="shared" si="38"/>
        <v>52800</v>
      </c>
      <c r="V77" s="122">
        <f t="shared" si="39"/>
        <v>40620.394549930024</v>
      </c>
      <c r="W77" s="122">
        <f t="shared" si="40"/>
        <v>5579.6054500699747</v>
      </c>
      <c r="X77" s="122">
        <f t="shared" si="41"/>
        <v>46200</v>
      </c>
      <c r="Y77" s="122">
        <f t="shared" si="42"/>
        <v>34817.481042797161</v>
      </c>
      <c r="Z77" s="122">
        <f t="shared" si="43"/>
        <v>4782.5189572028357</v>
      </c>
      <c r="AA77" s="52">
        <f t="shared" si="44"/>
        <v>39600</v>
      </c>
    </row>
    <row r="78" spans="1:27" ht="13.5" customHeight="1">
      <c r="A78" s="118">
        <v>53</v>
      </c>
      <c r="B78" s="217">
        <v>42583</v>
      </c>
      <c r="C78" s="68">
        <v>880</v>
      </c>
      <c r="D78" s="221">
        <f>'base(indices)'!G83</f>
        <v>1.23050663</v>
      </c>
      <c r="E78" s="60">
        <f t="shared" si="30"/>
        <v>1082.8458344000001</v>
      </c>
      <c r="F78" s="360">
        <f>'base(indices)'!I83</f>
        <v>1.7061E-2</v>
      </c>
      <c r="G78" s="60">
        <f t="shared" si="31"/>
        <v>18.4744327806984</v>
      </c>
      <c r="H78" s="57">
        <f t="shared" si="32"/>
        <v>1101.3202671806985</v>
      </c>
      <c r="I78" s="294">
        <f t="shared" si="45"/>
        <v>60011.654631333644</v>
      </c>
      <c r="J78" s="102">
        <f>IF((I78)+K78&gt;I148,I148-K78,(I78))</f>
        <v>58029.135071328608</v>
      </c>
      <c r="K78" s="102">
        <f t="shared" si="33"/>
        <v>7970.8649286713926</v>
      </c>
      <c r="L78" s="186">
        <f t="shared" si="23"/>
        <v>66000</v>
      </c>
      <c r="M78" s="102">
        <f t="shared" si="24"/>
        <v>55127.678317762176</v>
      </c>
      <c r="N78" s="102">
        <f t="shared" si="21"/>
        <v>7572.3216822378226</v>
      </c>
      <c r="O78" s="102">
        <f t="shared" si="22"/>
        <v>62700</v>
      </c>
      <c r="P78" s="102">
        <f t="shared" si="29"/>
        <v>52226.221564195752</v>
      </c>
      <c r="Q78" s="102">
        <f t="shared" si="34"/>
        <v>7173.7784358042536</v>
      </c>
      <c r="R78" s="102">
        <f t="shared" si="35"/>
        <v>59400.000000000007</v>
      </c>
      <c r="S78" s="102">
        <f t="shared" si="36"/>
        <v>46423.308057062888</v>
      </c>
      <c r="T78" s="102">
        <f t="shared" si="37"/>
        <v>6376.6919429371146</v>
      </c>
      <c r="U78" s="102">
        <f t="shared" si="38"/>
        <v>52800</v>
      </c>
      <c r="V78" s="102">
        <f t="shared" si="39"/>
        <v>40620.394549930024</v>
      </c>
      <c r="W78" s="102">
        <f t="shared" si="40"/>
        <v>5579.6054500699747</v>
      </c>
      <c r="X78" s="102">
        <f t="shared" si="41"/>
        <v>46200</v>
      </c>
      <c r="Y78" s="102">
        <f t="shared" si="42"/>
        <v>34817.481042797161</v>
      </c>
      <c r="Z78" s="102">
        <f t="shared" si="43"/>
        <v>4782.5189572028357</v>
      </c>
      <c r="AA78" s="66">
        <f t="shared" si="44"/>
        <v>39600</v>
      </c>
    </row>
    <row r="79" spans="1:27" ht="13.5" customHeight="1">
      <c r="A79" s="118">
        <v>52</v>
      </c>
      <c r="B79" s="216">
        <v>42614</v>
      </c>
      <c r="C79" s="68">
        <v>880</v>
      </c>
      <c r="D79" s="221">
        <f>'base(indices)'!G84</f>
        <v>1.2249941499999999</v>
      </c>
      <c r="E79" s="70">
        <f t="shared" si="30"/>
        <v>1077.9948519999998</v>
      </c>
      <c r="F79" s="360">
        <f>'base(indices)'!I84</f>
        <v>1.7061E-2</v>
      </c>
      <c r="G79" s="70">
        <f t="shared" si="31"/>
        <v>18.391670169971995</v>
      </c>
      <c r="H79" s="68">
        <f t="shared" si="32"/>
        <v>1096.3865221699718</v>
      </c>
      <c r="I79" s="295">
        <f t="shared" si="45"/>
        <v>58910.334364152943</v>
      </c>
      <c r="J79" s="122">
        <f>IF((I79)+K79&gt;I148,I148-K79,(I79))</f>
        <v>58029.135071328608</v>
      </c>
      <c r="K79" s="122">
        <f t="shared" si="33"/>
        <v>7970.8649286713926</v>
      </c>
      <c r="L79" s="183">
        <f t="shared" si="23"/>
        <v>66000</v>
      </c>
      <c r="M79" s="122">
        <f t="shared" si="24"/>
        <v>55127.678317762176</v>
      </c>
      <c r="N79" s="122">
        <f t="shared" si="21"/>
        <v>7572.3216822378226</v>
      </c>
      <c r="O79" s="122">
        <f t="shared" si="22"/>
        <v>62700</v>
      </c>
      <c r="P79" s="104">
        <f t="shared" si="29"/>
        <v>52226.221564195752</v>
      </c>
      <c r="Q79" s="122">
        <f t="shared" si="34"/>
        <v>7173.7784358042536</v>
      </c>
      <c r="R79" s="122">
        <f t="shared" si="35"/>
        <v>59400.000000000007</v>
      </c>
      <c r="S79" s="122">
        <f t="shared" si="36"/>
        <v>46423.308057062888</v>
      </c>
      <c r="T79" s="122">
        <f t="shared" si="37"/>
        <v>6376.6919429371146</v>
      </c>
      <c r="U79" s="122">
        <f t="shared" si="38"/>
        <v>52800</v>
      </c>
      <c r="V79" s="122">
        <f t="shared" si="39"/>
        <v>40620.394549930024</v>
      </c>
      <c r="W79" s="122">
        <f t="shared" si="40"/>
        <v>5579.6054500699747</v>
      </c>
      <c r="X79" s="122">
        <f t="shared" si="41"/>
        <v>46200</v>
      </c>
      <c r="Y79" s="122">
        <f t="shared" si="42"/>
        <v>34817.481042797161</v>
      </c>
      <c r="Z79" s="122">
        <f t="shared" si="43"/>
        <v>4782.5189572028357</v>
      </c>
      <c r="AA79" s="52">
        <f t="shared" si="44"/>
        <v>39600</v>
      </c>
    </row>
    <row r="80" spans="1:27" ht="13.5" customHeight="1">
      <c r="A80" s="118">
        <v>51</v>
      </c>
      <c r="B80" s="217">
        <v>42644</v>
      </c>
      <c r="C80" s="68">
        <v>880</v>
      </c>
      <c r="D80" s="221">
        <f>'base(indices)'!G85</f>
        <v>1.2221831299999999</v>
      </c>
      <c r="E80" s="60">
        <f t="shared" si="30"/>
        <v>1075.5211543999999</v>
      </c>
      <c r="F80" s="360">
        <f>'base(indices)'!I85</f>
        <v>1.7061E-2</v>
      </c>
      <c r="G80" s="60">
        <f t="shared" si="31"/>
        <v>18.349466415218398</v>
      </c>
      <c r="H80" s="57">
        <f t="shared" si="32"/>
        <v>1093.8706208152182</v>
      </c>
      <c r="I80" s="294">
        <f t="shared" si="45"/>
        <v>57813.947841982968</v>
      </c>
      <c r="J80" s="102">
        <f>IF((I80)+K80&gt;I148,I148-K80,(I80))</f>
        <v>57813.947841982968</v>
      </c>
      <c r="K80" s="102">
        <f t="shared" si="33"/>
        <v>7970.8649286713926</v>
      </c>
      <c r="L80" s="186">
        <f t="shared" si="23"/>
        <v>65784.81277065436</v>
      </c>
      <c r="M80" s="102">
        <f t="shared" si="24"/>
        <v>54923.250449883817</v>
      </c>
      <c r="N80" s="102">
        <f t="shared" si="21"/>
        <v>7572.3216822378226</v>
      </c>
      <c r="O80" s="102">
        <f t="shared" si="22"/>
        <v>62495.572132121641</v>
      </c>
      <c r="P80" s="102">
        <f t="shared" si="29"/>
        <v>52032.553057784673</v>
      </c>
      <c r="Q80" s="102">
        <f t="shared" si="34"/>
        <v>7173.7784358042536</v>
      </c>
      <c r="R80" s="102">
        <f t="shared" si="35"/>
        <v>59206.331493588928</v>
      </c>
      <c r="S80" s="102">
        <f t="shared" si="36"/>
        <v>46251.158273586378</v>
      </c>
      <c r="T80" s="102">
        <f t="shared" si="37"/>
        <v>6376.6919429371146</v>
      </c>
      <c r="U80" s="102">
        <f t="shared" si="38"/>
        <v>52627.85021652349</v>
      </c>
      <c r="V80" s="102">
        <f t="shared" si="39"/>
        <v>40469.763489388075</v>
      </c>
      <c r="W80" s="102">
        <f t="shared" si="40"/>
        <v>5579.6054500699747</v>
      </c>
      <c r="X80" s="102">
        <f t="shared" si="41"/>
        <v>46049.368939458051</v>
      </c>
      <c r="Y80" s="102">
        <f t="shared" si="42"/>
        <v>34688.36870518978</v>
      </c>
      <c r="Z80" s="102">
        <f t="shared" si="43"/>
        <v>4782.5189572028357</v>
      </c>
      <c r="AA80" s="66">
        <f t="shared" si="44"/>
        <v>39470.887662392619</v>
      </c>
    </row>
    <row r="81" spans="1:27" ht="13.5" customHeight="1">
      <c r="A81" s="118">
        <v>50</v>
      </c>
      <c r="B81" s="216">
        <v>42675</v>
      </c>
      <c r="C81" s="68">
        <v>880</v>
      </c>
      <c r="D81" s="221">
        <f>'base(indices)'!G86</f>
        <v>1.21986539</v>
      </c>
      <c r="E81" s="70">
        <f t="shared" si="30"/>
        <v>1073.4815432</v>
      </c>
      <c r="F81" s="360">
        <f>'base(indices)'!I86</f>
        <v>1.7061E-2</v>
      </c>
      <c r="G81" s="70">
        <f t="shared" si="31"/>
        <v>18.3146686085352</v>
      </c>
      <c r="H81" s="68">
        <f t="shared" si="32"/>
        <v>1091.7962118085352</v>
      </c>
      <c r="I81" s="295">
        <f t="shared" si="45"/>
        <v>56720.077221167747</v>
      </c>
      <c r="J81" s="122">
        <f>IF((I81)+K81&gt;I148,I148-K81,(I81))</f>
        <v>56720.077221167747</v>
      </c>
      <c r="K81" s="122">
        <f t="shared" si="33"/>
        <v>7970.8649286713926</v>
      </c>
      <c r="L81" s="183">
        <f t="shared" si="23"/>
        <v>64690.942149839138</v>
      </c>
      <c r="M81" s="122">
        <f t="shared" si="24"/>
        <v>53884.07336010936</v>
      </c>
      <c r="N81" s="122">
        <f t="shared" si="21"/>
        <v>7572.3216822378226</v>
      </c>
      <c r="O81" s="122">
        <f t="shared" si="22"/>
        <v>61456.395042347183</v>
      </c>
      <c r="P81" s="104">
        <f t="shared" si="29"/>
        <v>51048.069499050973</v>
      </c>
      <c r="Q81" s="122">
        <f t="shared" si="34"/>
        <v>7173.7784358042536</v>
      </c>
      <c r="R81" s="122">
        <f t="shared" si="35"/>
        <v>58221.847934855228</v>
      </c>
      <c r="S81" s="122">
        <f t="shared" si="36"/>
        <v>45376.061776934199</v>
      </c>
      <c r="T81" s="122">
        <f t="shared" si="37"/>
        <v>6376.6919429371146</v>
      </c>
      <c r="U81" s="122">
        <f t="shared" si="38"/>
        <v>51752.753719871311</v>
      </c>
      <c r="V81" s="122">
        <f t="shared" si="39"/>
        <v>39704.054054817418</v>
      </c>
      <c r="W81" s="122">
        <f t="shared" si="40"/>
        <v>5579.6054500699747</v>
      </c>
      <c r="X81" s="122">
        <f t="shared" si="41"/>
        <v>45283.659504887393</v>
      </c>
      <c r="Y81" s="122">
        <f t="shared" si="42"/>
        <v>34032.046332700644</v>
      </c>
      <c r="Z81" s="122">
        <f t="shared" si="43"/>
        <v>4782.5189572028357</v>
      </c>
      <c r="AA81" s="52">
        <f t="shared" si="44"/>
        <v>38814.565289903476</v>
      </c>
    </row>
    <row r="82" spans="1:27" ht="13.5" customHeight="1" thickBot="1">
      <c r="A82" s="229">
        <v>49</v>
      </c>
      <c r="B82" s="218">
        <v>42705</v>
      </c>
      <c r="C82" s="177">
        <v>880</v>
      </c>
      <c r="D82" s="341">
        <f>'base(indices)'!G87</f>
        <v>1.21670196</v>
      </c>
      <c r="E82" s="247">
        <f t="shared" si="30"/>
        <v>1070.6977248000001</v>
      </c>
      <c r="F82" s="361">
        <f>'base(indices)'!I87</f>
        <v>1.7061E-2</v>
      </c>
      <c r="G82" s="247">
        <f t="shared" si="31"/>
        <v>18.267173882812802</v>
      </c>
      <c r="H82" s="174">
        <f t="shared" si="32"/>
        <v>1088.9648986828129</v>
      </c>
      <c r="I82" s="342">
        <f t="shared" si="45"/>
        <v>55628.281009359212</v>
      </c>
      <c r="J82" s="343">
        <f>IF((I82)+K82&gt;I148,I148-K82,(I82))</f>
        <v>55628.281009359212</v>
      </c>
      <c r="K82" s="343">
        <f t="shared" si="33"/>
        <v>7970.8649286713926</v>
      </c>
      <c r="L82" s="344">
        <f t="shared" si="23"/>
        <v>63599.145938030604</v>
      </c>
      <c r="M82" s="343">
        <f t="shared" si="24"/>
        <v>52846.866958891253</v>
      </c>
      <c r="N82" s="343">
        <f t="shared" si="21"/>
        <v>7572.3216822378226</v>
      </c>
      <c r="O82" s="343">
        <f t="shared" si="22"/>
        <v>60419.188641129076</v>
      </c>
      <c r="P82" s="343">
        <f t="shared" si="29"/>
        <v>50065.452908423293</v>
      </c>
      <c r="Q82" s="343">
        <f t="shared" si="34"/>
        <v>7173.7784358042536</v>
      </c>
      <c r="R82" s="343">
        <f t="shared" si="35"/>
        <v>57239.231344227548</v>
      </c>
      <c r="S82" s="343">
        <f t="shared" si="36"/>
        <v>44502.624807487373</v>
      </c>
      <c r="T82" s="343">
        <f t="shared" si="37"/>
        <v>6376.6919429371146</v>
      </c>
      <c r="U82" s="343">
        <f t="shared" si="38"/>
        <v>50879.316750424485</v>
      </c>
      <c r="V82" s="343">
        <f t="shared" si="39"/>
        <v>38939.796706551446</v>
      </c>
      <c r="W82" s="343">
        <f t="shared" si="40"/>
        <v>5579.6054500699747</v>
      </c>
      <c r="X82" s="343">
        <f t="shared" si="41"/>
        <v>44519.402156621421</v>
      </c>
      <c r="Y82" s="343">
        <f t="shared" si="42"/>
        <v>33376.968605615526</v>
      </c>
      <c r="Z82" s="343">
        <f t="shared" si="43"/>
        <v>4782.5189572028357</v>
      </c>
      <c r="AA82" s="345">
        <f t="shared" si="44"/>
        <v>38159.487562818365</v>
      </c>
    </row>
    <row r="83" spans="1:27" ht="13.5" customHeight="1">
      <c r="A83" s="219">
        <v>48</v>
      </c>
      <c r="B83" s="340">
        <v>42736</v>
      </c>
      <c r="C83" s="47">
        <v>937</v>
      </c>
      <c r="D83" s="239">
        <f>'base(indices)'!G88</f>
        <v>1.21439461</v>
      </c>
      <c r="E83" s="87">
        <f t="shared" si="30"/>
        <v>1137.8877495700001</v>
      </c>
      <c r="F83" s="359">
        <f>'base(indices)'!I88</f>
        <v>1.7061E-2</v>
      </c>
      <c r="G83" s="87">
        <f t="shared" si="31"/>
        <v>19.413502895413771</v>
      </c>
      <c r="H83" s="47">
        <f t="shared" si="32"/>
        <v>1157.3012524654139</v>
      </c>
      <c r="I83" s="293">
        <f t="shared" si="45"/>
        <v>54539.316110676402</v>
      </c>
      <c r="J83" s="123">
        <f>IF((I83)+K83&gt;I148,I148-K83,(I83))</f>
        <v>54539.316110676402</v>
      </c>
      <c r="K83" s="123">
        <f t="shared" si="33"/>
        <v>7970.8649286713926</v>
      </c>
      <c r="L83" s="290">
        <f t="shared" si="23"/>
        <v>62510.181039347794</v>
      </c>
      <c r="M83" s="123">
        <f t="shared" si="24"/>
        <v>51812.35030514258</v>
      </c>
      <c r="N83" s="123">
        <f t="shared" si="21"/>
        <v>7572.3216822378226</v>
      </c>
      <c r="O83" s="123">
        <f t="shared" si="22"/>
        <v>59384.671987380403</v>
      </c>
      <c r="P83" s="100">
        <f t="shared" si="29"/>
        <v>49085.384499608765</v>
      </c>
      <c r="Q83" s="123">
        <f t="shared" si="34"/>
        <v>7173.7784358042536</v>
      </c>
      <c r="R83" s="123">
        <f t="shared" si="35"/>
        <v>56259.16293541302</v>
      </c>
      <c r="S83" s="123">
        <f t="shared" si="36"/>
        <v>43631.452888541127</v>
      </c>
      <c r="T83" s="123">
        <f t="shared" si="37"/>
        <v>6376.6919429371146</v>
      </c>
      <c r="U83" s="123">
        <f t="shared" si="38"/>
        <v>50008.144831478239</v>
      </c>
      <c r="V83" s="123">
        <f t="shared" si="39"/>
        <v>38177.521277473475</v>
      </c>
      <c r="W83" s="123">
        <f t="shared" si="40"/>
        <v>5579.6054500699747</v>
      </c>
      <c r="X83" s="123">
        <f t="shared" si="41"/>
        <v>43757.126727543451</v>
      </c>
      <c r="Y83" s="123">
        <f t="shared" si="42"/>
        <v>32723.589666405838</v>
      </c>
      <c r="Z83" s="123">
        <f t="shared" si="43"/>
        <v>4782.5189572028357</v>
      </c>
      <c r="AA83" s="55">
        <f t="shared" si="44"/>
        <v>37506.10862360867</v>
      </c>
    </row>
    <row r="84" spans="1:27" ht="13.5" customHeight="1">
      <c r="A84" s="118">
        <v>47</v>
      </c>
      <c r="B84" s="46">
        <v>42767</v>
      </c>
      <c r="C84" s="68">
        <v>937</v>
      </c>
      <c r="D84" s="221">
        <f>'base(indices)'!G89</f>
        <v>1.2106416200000001</v>
      </c>
      <c r="E84" s="60">
        <f t="shared" si="30"/>
        <v>1134.37119794</v>
      </c>
      <c r="F84" s="360">
        <f>'base(indices)'!I89</f>
        <v>1.7061E-2</v>
      </c>
      <c r="G84" s="60">
        <f t="shared" si="31"/>
        <v>19.35350700805434</v>
      </c>
      <c r="H84" s="57">
        <f t="shared" si="32"/>
        <v>1153.7247049480543</v>
      </c>
      <c r="I84" s="294">
        <f t="shared" si="45"/>
        <v>53382.01485821099</v>
      </c>
      <c r="J84" s="102">
        <f>IF((I84)+K84&gt;I148,I148-K84,(I84))</f>
        <v>53382.01485821099</v>
      </c>
      <c r="K84" s="102">
        <f t="shared" si="33"/>
        <v>7970.8649286713926</v>
      </c>
      <c r="L84" s="186">
        <f t="shared" si="23"/>
        <v>61352.879786882382</v>
      </c>
      <c r="M84" s="102">
        <f t="shared" si="24"/>
        <v>50712.914115300438</v>
      </c>
      <c r="N84" s="102">
        <f t="shared" si="21"/>
        <v>7572.3216822378226</v>
      </c>
      <c r="O84" s="102">
        <f t="shared" si="22"/>
        <v>58285.235797538262</v>
      </c>
      <c r="P84" s="102">
        <f t="shared" si="29"/>
        <v>48043.813372389894</v>
      </c>
      <c r="Q84" s="102">
        <f t="shared" si="34"/>
        <v>7173.7784358042536</v>
      </c>
      <c r="R84" s="102">
        <f t="shared" si="35"/>
        <v>55217.591808194149</v>
      </c>
      <c r="S84" s="102">
        <f t="shared" si="36"/>
        <v>42705.611886568797</v>
      </c>
      <c r="T84" s="102">
        <f t="shared" si="37"/>
        <v>6376.6919429371146</v>
      </c>
      <c r="U84" s="102">
        <f t="shared" si="38"/>
        <v>49082.303829505909</v>
      </c>
      <c r="V84" s="102">
        <f t="shared" si="39"/>
        <v>37367.410400747693</v>
      </c>
      <c r="W84" s="102">
        <f t="shared" si="40"/>
        <v>5579.6054500699747</v>
      </c>
      <c r="X84" s="102">
        <f t="shared" si="41"/>
        <v>42947.015850817668</v>
      </c>
      <c r="Y84" s="102">
        <f t="shared" si="42"/>
        <v>32029.208914926592</v>
      </c>
      <c r="Z84" s="102">
        <f t="shared" si="43"/>
        <v>4782.5189572028357</v>
      </c>
      <c r="AA84" s="66">
        <f t="shared" si="44"/>
        <v>36811.727872129428</v>
      </c>
    </row>
    <row r="85" spans="1:27" ht="13.5" customHeight="1">
      <c r="A85" s="118">
        <v>46</v>
      </c>
      <c r="B85" s="56">
        <v>42795</v>
      </c>
      <c r="C85" s="68">
        <v>937</v>
      </c>
      <c r="D85" s="221">
        <f>'base(indices)'!G90</f>
        <v>1.20413927</v>
      </c>
      <c r="E85" s="70">
        <f t="shared" si="30"/>
        <v>1128.27849599</v>
      </c>
      <c r="F85" s="360">
        <f>'base(indices)'!I90</f>
        <v>1.7061E-2</v>
      </c>
      <c r="G85" s="70">
        <f t="shared" si="31"/>
        <v>19.24955942008539</v>
      </c>
      <c r="H85" s="68">
        <f t="shared" si="32"/>
        <v>1147.5280554100855</v>
      </c>
      <c r="I85" s="295">
        <f t="shared" si="45"/>
        <v>52228.290153262933</v>
      </c>
      <c r="J85" s="122">
        <f>IF((I85)+K85&gt;I148,I148-K85,(I85))</f>
        <v>52228.290153262933</v>
      </c>
      <c r="K85" s="122">
        <f t="shared" si="33"/>
        <v>7970.8649286713926</v>
      </c>
      <c r="L85" s="183">
        <f t="shared" si="23"/>
        <v>60199.155081934325</v>
      </c>
      <c r="M85" s="122">
        <f t="shared" si="24"/>
        <v>49616.875645599786</v>
      </c>
      <c r="N85" s="122">
        <f t="shared" si="21"/>
        <v>7572.3216822378226</v>
      </c>
      <c r="O85" s="122">
        <f t="shared" si="22"/>
        <v>57189.19732783761</v>
      </c>
      <c r="P85" s="104">
        <f t="shared" si="29"/>
        <v>47005.46113793664</v>
      </c>
      <c r="Q85" s="122">
        <f t="shared" si="34"/>
        <v>7173.7784358042536</v>
      </c>
      <c r="R85" s="122">
        <f t="shared" si="35"/>
        <v>54179.239573740895</v>
      </c>
      <c r="S85" s="122">
        <f t="shared" si="36"/>
        <v>41782.632122610346</v>
      </c>
      <c r="T85" s="122">
        <f t="shared" si="37"/>
        <v>6376.6919429371146</v>
      </c>
      <c r="U85" s="122">
        <f t="shared" si="38"/>
        <v>48159.324065547458</v>
      </c>
      <c r="V85" s="122">
        <f t="shared" si="39"/>
        <v>36559.803107284053</v>
      </c>
      <c r="W85" s="122">
        <f t="shared" si="40"/>
        <v>5579.6054500699747</v>
      </c>
      <c r="X85" s="122">
        <f t="shared" si="41"/>
        <v>42139.408557354029</v>
      </c>
      <c r="Y85" s="122">
        <f t="shared" si="42"/>
        <v>31336.97409195776</v>
      </c>
      <c r="Z85" s="122">
        <f t="shared" si="43"/>
        <v>4782.5189572028357</v>
      </c>
      <c r="AA85" s="52">
        <f t="shared" si="44"/>
        <v>36119.493049160592</v>
      </c>
    </row>
    <row r="86" spans="1:27" ht="13.5" customHeight="1">
      <c r="A86" s="118">
        <v>45</v>
      </c>
      <c r="B86" s="46">
        <v>42826</v>
      </c>
      <c r="C86" s="68">
        <v>937</v>
      </c>
      <c r="D86" s="221">
        <f>'base(indices)'!G91</f>
        <v>1.2023357699999999</v>
      </c>
      <c r="E86" s="60">
        <f t="shared" si="30"/>
        <v>1126.5886164899998</v>
      </c>
      <c r="F86" s="360">
        <f>'base(indices)'!I91</f>
        <v>1.7061E-2</v>
      </c>
      <c r="G86" s="60">
        <f t="shared" si="31"/>
        <v>19.220728385935885</v>
      </c>
      <c r="H86" s="57">
        <f t="shared" si="32"/>
        <v>1145.8093448759357</v>
      </c>
      <c r="I86" s="294">
        <f t="shared" si="45"/>
        <v>51080.76209785285</v>
      </c>
      <c r="J86" s="102">
        <f>IF((I86)+K86&gt;I148,I148-K86,(I86))</f>
        <v>51080.76209785285</v>
      </c>
      <c r="K86" s="102">
        <f t="shared" si="33"/>
        <v>7970.8649286713926</v>
      </c>
      <c r="L86" s="186">
        <f t="shared" si="23"/>
        <v>59051.627026524242</v>
      </c>
      <c r="M86" s="102">
        <f t="shared" si="24"/>
        <v>48526.723992960207</v>
      </c>
      <c r="N86" s="102">
        <f t="shared" ref="N86:N117" si="46">K86*M$9</f>
        <v>7572.3216822378226</v>
      </c>
      <c r="O86" s="102">
        <f t="shared" ref="O86:O117" si="47">M86+N86</f>
        <v>56099.045675198031</v>
      </c>
      <c r="P86" s="102">
        <f t="shared" si="29"/>
        <v>45972.685888067565</v>
      </c>
      <c r="Q86" s="102">
        <f t="shared" si="34"/>
        <v>7173.7784358042536</v>
      </c>
      <c r="R86" s="102">
        <f t="shared" si="35"/>
        <v>53146.46432387182</v>
      </c>
      <c r="S86" s="102">
        <f t="shared" si="36"/>
        <v>40864.609678282286</v>
      </c>
      <c r="T86" s="102">
        <f t="shared" si="37"/>
        <v>6376.6919429371146</v>
      </c>
      <c r="U86" s="102">
        <f t="shared" si="38"/>
        <v>47241.301621219398</v>
      </c>
      <c r="V86" s="102">
        <f t="shared" si="39"/>
        <v>35756.533468496993</v>
      </c>
      <c r="W86" s="102">
        <f t="shared" si="40"/>
        <v>5579.6054500699747</v>
      </c>
      <c r="X86" s="102">
        <f t="shared" si="41"/>
        <v>41336.138918566969</v>
      </c>
      <c r="Y86" s="102">
        <f t="shared" si="42"/>
        <v>30648.457258711707</v>
      </c>
      <c r="Z86" s="102">
        <f t="shared" si="43"/>
        <v>4782.5189572028357</v>
      </c>
      <c r="AA86" s="66">
        <f t="shared" si="44"/>
        <v>35430.976215914547</v>
      </c>
    </row>
    <row r="87" spans="1:27" ht="13.5" customHeight="1">
      <c r="A87" s="118">
        <v>44</v>
      </c>
      <c r="B87" s="56">
        <v>42856</v>
      </c>
      <c r="C87" s="68">
        <v>937</v>
      </c>
      <c r="D87" s="221">
        <f>'base(indices)'!G92</f>
        <v>1.19981615</v>
      </c>
      <c r="E87" s="70">
        <f t="shared" si="30"/>
        <v>1124.2277325499999</v>
      </c>
      <c r="F87" s="360">
        <f>'base(indices)'!I92</f>
        <v>1.7061E-2</v>
      </c>
      <c r="G87" s="70">
        <f t="shared" si="31"/>
        <v>19.180449345035548</v>
      </c>
      <c r="H87" s="68">
        <f t="shared" si="32"/>
        <v>1143.4081818950356</v>
      </c>
      <c r="I87" s="295">
        <f t="shared" si="45"/>
        <v>49934.952752976911</v>
      </c>
      <c r="J87" s="122">
        <f>IF((I87)+K87&gt;I148,I148-K87,(I87))</f>
        <v>49934.952752976911</v>
      </c>
      <c r="K87" s="122">
        <f t="shared" si="33"/>
        <v>7970.8649286713926</v>
      </c>
      <c r="L87" s="183">
        <f t="shared" ref="L87:L117" si="48">J87+K87</f>
        <v>57905.817681648303</v>
      </c>
      <c r="M87" s="122">
        <f t="shared" ref="M87:M117" si="49">J87*M$9</f>
        <v>47438.205115328063</v>
      </c>
      <c r="N87" s="122">
        <f t="shared" si="46"/>
        <v>7572.3216822378226</v>
      </c>
      <c r="O87" s="122">
        <f t="shared" si="47"/>
        <v>55010.526797565886</v>
      </c>
      <c r="P87" s="104">
        <f t="shared" si="29"/>
        <v>44941.457477679221</v>
      </c>
      <c r="Q87" s="122">
        <f t="shared" si="34"/>
        <v>7173.7784358042536</v>
      </c>
      <c r="R87" s="122">
        <f t="shared" si="35"/>
        <v>52115.235913483477</v>
      </c>
      <c r="S87" s="122">
        <f t="shared" si="36"/>
        <v>39947.962202381532</v>
      </c>
      <c r="T87" s="122">
        <f t="shared" si="37"/>
        <v>6376.6919429371146</v>
      </c>
      <c r="U87" s="122">
        <f t="shared" si="38"/>
        <v>46324.654145318644</v>
      </c>
      <c r="V87" s="122">
        <f t="shared" si="39"/>
        <v>34954.466927083835</v>
      </c>
      <c r="W87" s="122">
        <f t="shared" si="40"/>
        <v>5579.6054500699747</v>
      </c>
      <c r="X87" s="122">
        <f t="shared" si="41"/>
        <v>40534.072377153811</v>
      </c>
      <c r="Y87" s="122">
        <f t="shared" si="42"/>
        <v>29960.971651786145</v>
      </c>
      <c r="Z87" s="122">
        <f t="shared" si="43"/>
        <v>4782.5189572028357</v>
      </c>
      <c r="AA87" s="52">
        <f t="shared" si="44"/>
        <v>34743.490608988985</v>
      </c>
    </row>
    <row r="88" spans="1:27" ht="13.5" customHeight="1">
      <c r="A88" s="118">
        <v>43</v>
      </c>
      <c r="B88" s="46">
        <v>42887</v>
      </c>
      <c r="C88" s="68">
        <v>937</v>
      </c>
      <c r="D88" s="221">
        <f>'base(indices)'!G93</f>
        <v>1.19694349</v>
      </c>
      <c r="E88" s="60">
        <f t="shared" si="30"/>
        <v>1121.5360501299999</v>
      </c>
      <c r="F88" s="360">
        <f>'base(indices)'!I93</f>
        <v>1.7061E-2</v>
      </c>
      <c r="G88" s="60">
        <f t="shared" si="31"/>
        <v>19.134526551267928</v>
      </c>
      <c r="H88" s="57">
        <f t="shared" si="32"/>
        <v>1140.6705766812679</v>
      </c>
      <c r="I88" s="294">
        <f t="shared" si="45"/>
        <v>48791.544571081875</v>
      </c>
      <c r="J88" s="102">
        <f>IF((I88)+K88&gt;I148,I148-K88,(I88))</f>
        <v>48791.544571081875</v>
      </c>
      <c r="K88" s="102">
        <f t="shared" si="33"/>
        <v>7970.8649286713926</v>
      </c>
      <c r="L88" s="186">
        <f t="shared" si="48"/>
        <v>56762.409499753267</v>
      </c>
      <c r="M88" s="102">
        <f t="shared" si="49"/>
        <v>46351.96734252778</v>
      </c>
      <c r="N88" s="102">
        <f t="shared" si="46"/>
        <v>7572.3216822378226</v>
      </c>
      <c r="O88" s="102">
        <f t="shared" si="47"/>
        <v>53924.289024765603</v>
      </c>
      <c r="P88" s="102">
        <f>J88*$P$9</f>
        <v>43912.390113973692</v>
      </c>
      <c r="Q88" s="102">
        <f t="shared" si="34"/>
        <v>7173.7784358042536</v>
      </c>
      <c r="R88" s="102">
        <f t="shared" si="35"/>
        <v>51086.168549777947</v>
      </c>
      <c r="S88" s="102">
        <f t="shared" si="36"/>
        <v>39033.235656865501</v>
      </c>
      <c r="T88" s="102">
        <f t="shared" si="37"/>
        <v>6376.6919429371146</v>
      </c>
      <c r="U88" s="102">
        <f t="shared" si="38"/>
        <v>45409.927599802613</v>
      </c>
      <c r="V88" s="102">
        <f t="shared" si="39"/>
        <v>34154.081199757311</v>
      </c>
      <c r="W88" s="102">
        <f t="shared" si="40"/>
        <v>5579.6054500699747</v>
      </c>
      <c r="X88" s="102">
        <f t="shared" si="41"/>
        <v>39733.686649827287</v>
      </c>
      <c r="Y88" s="102">
        <f t="shared" si="42"/>
        <v>29274.926742649124</v>
      </c>
      <c r="Z88" s="102">
        <f t="shared" si="43"/>
        <v>4782.5189572028357</v>
      </c>
      <c r="AA88" s="66">
        <f t="shared" si="44"/>
        <v>34057.44569985196</v>
      </c>
    </row>
    <row r="89" spans="1:27" ht="13.5" customHeight="1">
      <c r="A89" s="118">
        <v>42</v>
      </c>
      <c r="B89" s="56">
        <v>42917</v>
      </c>
      <c r="C89" s="68">
        <v>937</v>
      </c>
      <c r="D89" s="221">
        <f>'base(indices)'!G94</f>
        <v>1.1950314399999999</v>
      </c>
      <c r="E89" s="70">
        <f t="shared" si="30"/>
        <v>1119.74445928</v>
      </c>
      <c r="F89" s="360">
        <f>'base(indices)'!I94</f>
        <v>1.7061E-2</v>
      </c>
      <c r="G89" s="70">
        <f t="shared" si="31"/>
        <v>19.103960219776081</v>
      </c>
      <c r="H89" s="68">
        <f t="shared" si="32"/>
        <v>1138.8484194997761</v>
      </c>
      <c r="I89" s="295">
        <f t="shared" si="45"/>
        <v>47650.873994400608</v>
      </c>
      <c r="J89" s="122">
        <f>IF((I89)+K89&gt;I148,I148-K89,(I89))</f>
        <v>47650.873994400608</v>
      </c>
      <c r="K89" s="122">
        <f t="shared" si="33"/>
        <v>7970.8649286713926</v>
      </c>
      <c r="L89" s="183">
        <f t="shared" si="48"/>
        <v>55621.738923072</v>
      </c>
      <c r="M89" s="122">
        <f t="shared" si="49"/>
        <v>45268.330294680578</v>
      </c>
      <c r="N89" s="122">
        <f t="shared" si="46"/>
        <v>7572.3216822378226</v>
      </c>
      <c r="O89" s="122">
        <f t="shared" si="47"/>
        <v>52840.651976918401</v>
      </c>
      <c r="P89" s="104">
        <f>J89*$P$9</f>
        <v>42885.786594960548</v>
      </c>
      <c r="Q89" s="122">
        <f t="shared" si="34"/>
        <v>7173.7784358042536</v>
      </c>
      <c r="R89" s="122">
        <f t="shared" si="35"/>
        <v>50059.565030764803</v>
      </c>
      <c r="S89" s="122">
        <f t="shared" si="36"/>
        <v>38120.699195520487</v>
      </c>
      <c r="T89" s="122">
        <f t="shared" si="37"/>
        <v>6376.6919429371146</v>
      </c>
      <c r="U89" s="122">
        <f t="shared" si="38"/>
        <v>44497.391138457599</v>
      </c>
      <c r="V89" s="122">
        <f t="shared" si="39"/>
        <v>33355.611796080426</v>
      </c>
      <c r="W89" s="122">
        <f t="shared" si="40"/>
        <v>5579.6054500699747</v>
      </c>
      <c r="X89" s="122">
        <f t="shared" si="41"/>
        <v>38935.217246150401</v>
      </c>
      <c r="Y89" s="122">
        <f t="shared" si="42"/>
        <v>28590.524396640365</v>
      </c>
      <c r="Z89" s="122">
        <f t="shared" si="43"/>
        <v>4782.5189572028357</v>
      </c>
      <c r="AA89" s="52">
        <f t="shared" si="44"/>
        <v>33373.043353843197</v>
      </c>
    </row>
    <row r="90" spans="1:27" ht="13.5" customHeight="1">
      <c r="A90" s="118">
        <v>41</v>
      </c>
      <c r="B90" s="56">
        <v>42948</v>
      </c>
      <c r="C90" s="68">
        <v>937</v>
      </c>
      <c r="D90" s="221">
        <f>'base(indices)'!G95</f>
        <v>1.1971863700000001</v>
      </c>
      <c r="E90" s="60">
        <f t="shared" si="30"/>
        <v>1121.7636286900001</v>
      </c>
      <c r="F90" s="360">
        <f>'base(indices)'!I95</f>
        <v>1.7061E-2</v>
      </c>
      <c r="G90" s="60">
        <f t="shared" si="31"/>
        <v>19.138409269080093</v>
      </c>
      <c r="H90" s="57">
        <f t="shared" si="32"/>
        <v>1140.9020379590802</v>
      </c>
      <c r="I90" s="294">
        <f t="shared" si="45"/>
        <v>46512.025574900836</v>
      </c>
      <c r="J90" s="102">
        <f>IF((I90)+K90&gt;I148,I148-K90,(I90))</f>
        <v>46512.025574900836</v>
      </c>
      <c r="K90" s="102">
        <f t="shared" si="33"/>
        <v>7970.8649286713926</v>
      </c>
      <c r="L90" s="186">
        <f t="shared" si="48"/>
        <v>54482.890503572227</v>
      </c>
      <c r="M90" s="102">
        <f t="shared" si="49"/>
        <v>44186.42429615579</v>
      </c>
      <c r="N90" s="102">
        <f t="shared" si="46"/>
        <v>7572.3216822378226</v>
      </c>
      <c r="O90" s="102">
        <f t="shared" si="47"/>
        <v>51758.745978393614</v>
      </c>
      <c r="P90" s="102">
        <f t="shared" ref="P90:P117" si="50">J90*$P$9</f>
        <v>41860.823017410752</v>
      </c>
      <c r="Q90" s="102">
        <f t="shared" si="34"/>
        <v>7173.7784358042536</v>
      </c>
      <c r="R90" s="102">
        <f t="shared" si="35"/>
        <v>49034.601453215007</v>
      </c>
      <c r="S90" s="102">
        <f t="shared" si="36"/>
        <v>37209.620459920669</v>
      </c>
      <c r="T90" s="102">
        <f t="shared" si="37"/>
        <v>6376.6919429371146</v>
      </c>
      <c r="U90" s="102">
        <f t="shared" si="38"/>
        <v>43586.31240285778</v>
      </c>
      <c r="V90" s="102">
        <f t="shared" si="39"/>
        <v>32558.417902430581</v>
      </c>
      <c r="W90" s="102">
        <f t="shared" si="40"/>
        <v>5579.6054500699747</v>
      </c>
      <c r="X90" s="102">
        <f t="shared" si="41"/>
        <v>38138.023352500553</v>
      </c>
      <c r="Y90" s="102">
        <f t="shared" si="42"/>
        <v>27907.215344940501</v>
      </c>
      <c r="Z90" s="102">
        <f t="shared" si="43"/>
        <v>4782.5189572028357</v>
      </c>
      <c r="AA90" s="66">
        <f t="shared" si="44"/>
        <v>32689.734302143337</v>
      </c>
    </row>
    <row r="91" spans="1:27" ht="13.5" customHeight="1">
      <c r="A91" s="118">
        <v>40</v>
      </c>
      <c r="B91" s="46">
        <v>42979</v>
      </c>
      <c r="C91" s="68">
        <v>937</v>
      </c>
      <c r="D91" s="221">
        <f>'base(indices)'!G96</f>
        <v>1.1930108399999999</v>
      </c>
      <c r="E91" s="70">
        <f t="shared" si="30"/>
        <v>1117.8511570799999</v>
      </c>
      <c r="F91" s="360">
        <f>'base(indices)'!I96</f>
        <v>1.7061E-2</v>
      </c>
      <c r="G91" s="70">
        <f t="shared" si="31"/>
        <v>19.07165859094188</v>
      </c>
      <c r="H91" s="68">
        <f t="shared" si="32"/>
        <v>1136.9228156709419</v>
      </c>
      <c r="I91" s="295">
        <f t="shared" si="45"/>
        <v>45371.123536941755</v>
      </c>
      <c r="J91" s="122">
        <f>IF((I91)+K91&gt;I148,I148-K91,(I91))</f>
        <v>45371.123536941755</v>
      </c>
      <c r="K91" s="122">
        <f t="shared" si="33"/>
        <v>7970.8649286713926</v>
      </c>
      <c r="L91" s="183">
        <f t="shared" si="48"/>
        <v>53341.988465613147</v>
      </c>
      <c r="M91" s="122">
        <f t="shared" si="49"/>
        <v>43102.567360094668</v>
      </c>
      <c r="N91" s="122">
        <f t="shared" si="46"/>
        <v>7572.3216822378226</v>
      </c>
      <c r="O91" s="122">
        <f t="shared" si="47"/>
        <v>50674.889042332492</v>
      </c>
      <c r="P91" s="104">
        <f t="shared" si="50"/>
        <v>40834.011183247581</v>
      </c>
      <c r="Q91" s="122">
        <f t="shared" si="34"/>
        <v>7173.7784358042536</v>
      </c>
      <c r="R91" s="122">
        <f t="shared" si="35"/>
        <v>48007.789619051837</v>
      </c>
      <c r="S91" s="122">
        <f t="shared" si="36"/>
        <v>36296.898829553407</v>
      </c>
      <c r="T91" s="122">
        <f t="shared" si="37"/>
        <v>6376.6919429371146</v>
      </c>
      <c r="U91" s="122">
        <f t="shared" si="38"/>
        <v>42673.590772490519</v>
      </c>
      <c r="V91" s="122">
        <f t="shared" si="39"/>
        <v>31759.786475859226</v>
      </c>
      <c r="W91" s="122">
        <f t="shared" si="40"/>
        <v>5579.6054500699747</v>
      </c>
      <c r="X91" s="122">
        <f t="shared" si="41"/>
        <v>37339.391925929202</v>
      </c>
      <c r="Y91" s="122">
        <f t="shared" si="42"/>
        <v>27222.674122165052</v>
      </c>
      <c r="Z91" s="122">
        <f t="shared" si="43"/>
        <v>4782.5189572028357</v>
      </c>
      <c r="AA91" s="52">
        <f t="shared" si="44"/>
        <v>32005.193079367888</v>
      </c>
    </row>
    <row r="92" spans="1:27" ht="13.5" customHeight="1">
      <c r="A92" s="118">
        <v>39</v>
      </c>
      <c r="B92" s="56">
        <v>43009</v>
      </c>
      <c r="C92" s="68">
        <v>937</v>
      </c>
      <c r="D92" s="221">
        <f>'base(indices)'!G97</f>
        <v>1.1916999699999999</v>
      </c>
      <c r="E92" s="60">
        <f t="shared" si="30"/>
        <v>1116.6228718899999</v>
      </c>
      <c r="F92" s="360">
        <f>'base(indices)'!I97</f>
        <v>1.7061E-2</v>
      </c>
      <c r="G92" s="60">
        <f t="shared" si="31"/>
        <v>19.05070281731529</v>
      </c>
      <c r="H92" s="57">
        <f t="shared" si="32"/>
        <v>1135.6735747073153</v>
      </c>
      <c r="I92" s="294">
        <f t="shared" si="45"/>
        <v>44234.200721270812</v>
      </c>
      <c r="J92" s="102">
        <f>IF((I92)+K92&gt;I148,I148-K92,(I92))</f>
        <v>44234.200721270812</v>
      </c>
      <c r="K92" s="102">
        <f t="shared" si="33"/>
        <v>7970.8649286713926</v>
      </c>
      <c r="L92" s="186">
        <f t="shared" si="48"/>
        <v>52205.065649942204</v>
      </c>
      <c r="M92" s="102">
        <f t="shared" si="49"/>
        <v>42022.490685207267</v>
      </c>
      <c r="N92" s="102">
        <f t="shared" si="46"/>
        <v>7572.3216822378226</v>
      </c>
      <c r="O92" s="102">
        <f t="shared" si="47"/>
        <v>49594.812367445091</v>
      </c>
      <c r="P92" s="102">
        <f t="shared" si="50"/>
        <v>39810.78064914373</v>
      </c>
      <c r="Q92" s="102">
        <f t="shared" si="34"/>
        <v>7173.7784358042536</v>
      </c>
      <c r="R92" s="102">
        <f t="shared" si="35"/>
        <v>46984.559084947985</v>
      </c>
      <c r="S92" s="102">
        <f t="shared" si="36"/>
        <v>35387.360577016654</v>
      </c>
      <c r="T92" s="102">
        <f t="shared" si="37"/>
        <v>6376.6919429371146</v>
      </c>
      <c r="U92" s="102">
        <f t="shared" si="38"/>
        <v>41764.052519953766</v>
      </c>
      <c r="V92" s="102">
        <f t="shared" si="39"/>
        <v>30963.940504889568</v>
      </c>
      <c r="W92" s="102">
        <f t="shared" si="40"/>
        <v>5579.6054500699747</v>
      </c>
      <c r="X92" s="102">
        <f t="shared" si="41"/>
        <v>36543.54595495954</v>
      </c>
      <c r="Y92" s="102">
        <f t="shared" si="42"/>
        <v>26540.520432762485</v>
      </c>
      <c r="Z92" s="102">
        <f t="shared" si="43"/>
        <v>4782.5189572028357</v>
      </c>
      <c r="AA92" s="66">
        <f t="shared" si="44"/>
        <v>31323.039389965321</v>
      </c>
    </row>
    <row r="93" spans="1:27" ht="13.5" customHeight="1">
      <c r="A93" s="118">
        <v>38</v>
      </c>
      <c r="B93" s="46">
        <v>43040</v>
      </c>
      <c r="C93" s="68">
        <v>937</v>
      </c>
      <c r="D93" s="221">
        <f>'base(indices)'!G98</f>
        <v>1.18766192</v>
      </c>
      <c r="E93" s="70">
        <f t="shared" si="30"/>
        <v>1112.83921904</v>
      </c>
      <c r="F93" s="360">
        <f>'base(indices)'!I98</f>
        <v>1.7061E-2</v>
      </c>
      <c r="G93" s="70">
        <f t="shared" si="31"/>
        <v>18.986149916041441</v>
      </c>
      <c r="H93" s="68">
        <f t="shared" si="32"/>
        <v>1131.8253689560415</v>
      </c>
      <c r="I93" s="295">
        <f t="shared" si="45"/>
        <v>43098.527146563494</v>
      </c>
      <c r="J93" s="122">
        <f>IF((I93)+K93&gt;I148,I148-K93,(I93))</f>
        <v>43098.527146563494</v>
      </c>
      <c r="K93" s="122">
        <f t="shared" si="33"/>
        <v>7970.8649286713926</v>
      </c>
      <c r="L93" s="183">
        <f t="shared" si="48"/>
        <v>51069.392075234886</v>
      </c>
      <c r="M93" s="122">
        <f t="shared" si="49"/>
        <v>40943.600789235315</v>
      </c>
      <c r="N93" s="122">
        <f t="shared" si="46"/>
        <v>7572.3216822378226</v>
      </c>
      <c r="O93" s="122">
        <f t="shared" si="47"/>
        <v>48515.922471473139</v>
      </c>
      <c r="P93" s="104">
        <f t="shared" si="50"/>
        <v>38788.674431907144</v>
      </c>
      <c r="Q93" s="122">
        <f t="shared" si="34"/>
        <v>7173.7784358042536</v>
      </c>
      <c r="R93" s="122">
        <f t="shared" si="35"/>
        <v>45962.452867711399</v>
      </c>
      <c r="S93" s="122">
        <f t="shared" si="36"/>
        <v>34478.821717250794</v>
      </c>
      <c r="T93" s="122">
        <f t="shared" si="37"/>
        <v>6376.6919429371146</v>
      </c>
      <c r="U93" s="122">
        <f t="shared" si="38"/>
        <v>40855.513660187906</v>
      </c>
      <c r="V93" s="122">
        <f t="shared" si="39"/>
        <v>30168.969002594444</v>
      </c>
      <c r="W93" s="122">
        <f t="shared" si="40"/>
        <v>5579.6054500699747</v>
      </c>
      <c r="X93" s="122">
        <f t="shared" si="41"/>
        <v>35748.574452664419</v>
      </c>
      <c r="Y93" s="122">
        <f t="shared" si="42"/>
        <v>25859.116287938097</v>
      </c>
      <c r="Z93" s="122">
        <f t="shared" si="43"/>
        <v>4782.5189572028357</v>
      </c>
      <c r="AA93" s="52">
        <f t="shared" si="44"/>
        <v>30641.635245140933</v>
      </c>
    </row>
    <row r="94" spans="1:27" ht="13.5" customHeight="1" thickBot="1">
      <c r="A94" s="229">
        <v>37</v>
      </c>
      <c r="B94" s="161">
        <v>43070</v>
      </c>
      <c r="C94" s="77">
        <v>937</v>
      </c>
      <c r="D94" s="232">
        <f>'base(indices)'!G99</f>
        <v>1.1838735199999999</v>
      </c>
      <c r="E94" s="233">
        <f t="shared" si="30"/>
        <v>1109.2894882399999</v>
      </c>
      <c r="F94" s="361">
        <f>'base(indices)'!I99</f>
        <v>1.7061E-2</v>
      </c>
      <c r="G94" s="233">
        <f t="shared" si="31"/>
        <v>18.925587958862636</v>
      </c>
      <c r="H94" s="231">
        <f t="shared" si="32"/>
        <v>1128.2150761988626</v>
      </c>
      <c r="I94" s="296">
        <f t="shared" si="45"/>
        <v>41966.70177760745</v>
      </c>
      <c r="J94" s="95">
        <f>IF((I94)+K94&gt;I148,I148-K94,(I94))</f>
        <v>41966.70177760745</v>
      </c>
      <c r="K94" s="95">
        <f t="shared" si="33"/>
        <v>7970.8649286713926</v>
      </c>
      <c r="L94" s="270">
        <f t="shared" si="48"/>
        <v>49937.566706278842</v>
      </c>
      <c r="M94" s="95">
        <f t="shared" si="49"/>
        <v>39868.366688727074</v>
      </c>
      <c r="N94" s="95">
        <f t="shared" si="46"/>
        <v>7572.3216822378226</v>
      </c>
      <c r="O94" s="95">
        <f t="shared" si="47"/>
        <v>47440.688370964897</v>
      </c>
      <c r="P94" s="95">
        <f t="shared" si="50"/>
        <v>37770.031599846705</v>
      </c>
      <c r="Q94" s="95">
        <f t="shared" si="34"/>
        <v>7173.7784358042536</v>
      </c>
      <c r="R94" s="95">
        <f t="shared" si="35"/>
        <v>44943.81003565096</v>
      </c>
      <c r="S94" s="95">
        <f t="shared" si="36"/>
        <v>33573.36142208596</v>
      </c>
      <c r="T94" s="95">
        <f t="shared" si="37"/>
        <v>6376.6919429371146</v>
      </c>
      <c r="U94" s="95">
        <f t="shared" si="38"/>
        <v>39950.053365023072</v>
      </c>
      <c r="V94" s="95">
        <f t="shared" si="39"/>
        <v>29376.691244325211</v>
      </c>
      <c r="W94" s="95">
        <f t="shared" si="40"/>
        <v>5579.6054500699747</v>
      </c>
      <c r="X94" s="95">
        <f t="shared" si="41"/>
        <v>34956.296694395183</v>
      </c>
      <c r="Y94" s="95">
        <f t="shared" si="42"/>
        <v>25180.02106656447</v>
      </c>
      <c r="Z94" s="95">
        <f t="shared" si="43"/>
        <v>4782.5189572028357</v>
      </c>
      <c r="AA94" s="237">
        <f t="shared" si="44"/>
        <v>29962.540023767306</v>
      </c>
    </row>
    <row r="95" spans="1:27" ht="13.5" customHeight="1">
      <c r="A95" s="219">
        <v>36</v>
      </c>
      <c r="B95" s="246">
        <v>43101</v>
      </c>
      <c r="C95" s="202">
        <v>954</v>
      </c>
      <c r="D95" s="259">
        <f>'base(indices)'!G100</f>
        <v>1.17974442</v>
      </c>
      <c r="E95" s="346">
        <f t="shared" si="30"/>
        <v>1125.47617668</v>
      </c>
      <c r="F95" s="359">
        <f>'base(indices)'!I100</f>
        <v>1.7061E-2</v>
      </c>
      <c r="G95" s="346">
        <f t="shared" si="31"/>
        <v>19.201749050337479</v>
      </c>
      <c r="H95" s="202">
        <f t="shared" si="32"/>
        <v>1144.6779257303374</v>
      </c>
      <c r="I95" s="297">
        <f t="shared" si="45"/>
        <v>40838.48670140859</v>
      </c>
      <c r="J95" s="205">
        <f t="shared" ref="J95:J106" si="51">IF((I95)+K95&gt;$I$148,$I$148-K95,(I95))</f>
        <v>40838.48670140859</v>
      </c>
      <c r="K95" s="205">
        <f t="shared" si="33"/>
        <v>7970.8649286713926</v>
      </c>
      <c r="L95" s="198">
        <f t="shared" si="48"/>
        <v>48809.351630079982</v>
      </c>
      <c r="M95" s="205">
        <f t="shared" si="49"/>
        <v>38796.562366338156</v>
      </c>
      <c r="N95" s="205">
        <f t="shared" si="46"/>
        <v>7572.3216822378226</v>
      </c>
      <c r="O95" s="205">
        <f t="shared" si="47"/>
        <v>46368.884048575979</v>
      </c>
      <c r="P95" s="197">
        <f t="shared" si="50"/>
        <v>36754.638031267736</v>
      </c>
      <c r="Q95" s="205">
        <f t="shared" si="34"/>
        <v>7173.7784358042536</v>
      </c>
      <c r="R95" s="205">
        <f t="shared" si="35"/>
        <v>43928.416467071991</v>
      </c>
      <c r="S95" s="205">
        <f t="shared" si="36"/>
        <v>32670.789361126874</v>
      </c>
      <c r="T95" s="205">
        <f t="shared" si="37"/>
        <v>6376.6919429371146</v>
      </c>
      <c r="U95" s="205">
        <f t="shared" si="38"/>
        <v>39047.481304063986</v>
      </c>
      <c r="V95" s="205">
        <f t="shared" si="39"/>
        <v>28586.940690986012</v>
      </c>
      <c r="W95" s="205">
        <f t="shared" si="40"/>
        <v>5579.6054500699747</v>
      </c>
      <c r="X95" s="205">
        <f t="shared" si="41"/>
        <v>34166.546141055987</v>
      </c>
      <c r="Y95" s="205">
        <f t="shared" si="42"/>
        <v>24503.092020845153</v>
      </c>
      <c r="Z95" s="205">
        <f t="shared" si="43"/>
        <v>4782.5189572028357</v>
      </c>
      <c r="AA95" s="196">
        <f t="shared" si="44"/>
        <v>29285.610978047989</v>
      </c>
    </row>
    <row r="96" spans="1:27" ht="13.5" customHeight="1">
      <c r="A96" s="118">
        <v>35</v>
      </c>
      <c r="B96" s="216">
        <v>43132</v>
      </c>
      <c r="C96" s="57">
        <v>954</v>
      </c>
      <c r="D96" s="221">
        <f>'base(indices)'!G101</f>
        <v>1.1751612899999999</v>
      </c>
      <c r="E96" s="60">
        <f t="shared" si="30"/>
        <v>1121.10387066</v>
      </c>
      <c r="F96" s="360">
        <f>'base(indices)'!I101</f>
        <v>1.7061E-2</v>
      </c>
      <c r="G96" s="60">
        <f t="shared" si="31"/>
        <v>19.127153137330261</v>
      </c>
      <c r="H96" s="57">
        <f t="shared" si="32"/>
        <v>1140.2310237973302</v>
      </c>
      <c r="I96" s="294">
        <f t="shared" si="45"/>
        <v>39693.808775678255</v>
      </c>
      <c r="J96" s="102">
        <f t="shared" si="51"/>
        <v>39693.808775678255</v>
      </c>
      <c r="K96" s="102">
        <f t="shared" si="33"/>
        <v>7970.8649286713926</v>
      </c>
      <c r="L96" s="186">
        <f t="shared" si="48"/>
        <v>47664.673704349647</v>
      </c>
      <c r="M96" s="102">
        <f t="shared" si="49"/>
        <v>37709.118336894338</v>
      </c>
      <c r="N96" s="102">
        <f t="shared" si="46"/>
        <v>7572.3216822378226</v>
      </c>
      <c r="O96" s="102">
        <f t="shared" si="47"/>
        <v>45281.440019132162</v>
      </c>
      <c r="P96" s="102">
        <f t="shared" si="50"/>
        <v>35724.427898110429</v>
      </c>
      <c r="Q96" s="102">
        <f t="shared" si="34"/>
        <v>7173.7784358042536</v>
      </c>
      <c r="R96" s="102">
        <f t="shared" si="35"/>
        <v>42898.206333914684</v>
      </c>
      <c r="S96" s="102">
        <f t="shared" si="36"/>
        <v>31755.047020542606</v>
      </c>
      <c r="T96" s="102">
        <f t="shared" si="37"/>
        <v>6376.6919429371146</v>
      </c>
      <c r="U96" s="102">
        <f t="shared" si="38"/>
        <v>38131.738963479722</v>
      </c>
      <c r="V96" s="102">
        <f t="shared" si="39"/>
        <v>27785.666142974776</v>
      </c>
      <c r="W96" s="102">
        <f t="shared" si="40"/>
        <v>5579.6054500699747</v>
      </c>
      <c r="X96" s="102">
        <f t="shared" si="41"/>
        <v>33365.271593044752</v>
      </c>
      <c r="Y96" s="102">
        <f t="shared" si="42"/>
        <v>23816.285265406954</v>
      </c>
      <c r="Z96" s="102">
        <f t="shared" si="43"/>
        <v>4782.5189572028357</v>
      </c>
      <c r="AA96" s="66">
        <f t="shared" si="44"/>
        <v>28598.80422260979</v>
      </c>
    </row>
    <row r="97" spans="1:27" ht="13.5" customHeight="1">
      <c r="A97" s="118">
        <v>34</v>
      </c>
      <c r="B97" s="217">
        <v>43160</v>
      </c>
      <c r="C97" s="57">
        <v>954</v>
      </c>
      <c r="D97" s="221">
        <f>'base(indices)'!G102</f>
        <v>1.17071258</v>
      </c>
      <c r="E97" s="60">
        <f t="shared" si="30"/>
        <v>1116.8598013200001</v>
      </c>
      <c r="F97" s="360">
        <f>'base(indices)'!I102</f>
        <v>1.7061E-2</v>
      </c>
      <c r="G97" s="60">
        <f t="shared" si="31"/>
        <v>19.054745070320521</v>
      </c>
      <c r="H97" s="57">
        <f t="shared" si="32"/>
        <v>1135.9145463903205</v>
      </c>
      <c r="I97" s="295">
        <f t="shared" si="45"/>
        <v>38553.577751880926</v>
      </c>
      <c r="J97" s="122">
        <f t="shared" si="51"/>
        <v>38553.577751880926</v>
      </c>
      <c r="K97" s="122">
        <f t="shared" si="33"/>
        <v>7970.8649286713926</v>
      </c>
      <c r="L97" s="183">
        <f t="shared" si="48"/>
        <v>46524.442680552318</v>
      </c>
      <c r="M97" s="122">
        <f t="shared" si="49"/>
        <v>36625.898864286879</v>
      </c>
      <c r="N97" s="122">
        <f t="shared" si="46"/>
        <v>7572.3216822378226</v>
      </c>
      <c r="O97" s="122">
        <f t="shared" si="47"/>
        <v>44198.220546524703</v>
      </c>
      <c r="P97" s="104">
        <f t="shared" si="50"/>
        <v>34698.219976692832</v>
      </c>
      <c r="Q97" s="122">
        <f t="shared" si="34"/>
        <v>7173.7784358042536</v>
      </c>
      <c r="R97" s="122">
        <f t="shared" si="35"/>
        <v>41871.998412497087</v>
      </c>
      <c r="S97" s="122">
        <f t="shared" si="36"/>
        <v>30842.862201504744</v>
      </c>
      <c r="T97" s="122">
        <f t="shared" si="37"/>
        <v>6376.6919429371146</v>
      </c>
      <c r="U97" s="122">
        <f t="shared" si="38"/>
        <v>37219.554144441856</v>
      </c>
      <c r="V97" s="122">
        <f t="shared" si="39"/>
        <v>26987.504426316646</v>
      </c>
      <c r="W97" s="122">
        <f t="shared" si="40"/>
        <v>5579.6054500699747</v>
      </c>
      <c r="X97" s="122">
        <f t="shared" si="41"/>
        <v>32567.109876386621</v>
      </c>
      <c r="Y97" s="122">
        <f t="shared" si="42"/>
        <v>23132.146651128554</v>
      </c>
      <c r="Z97" s="122">
        <f t="shared" si="43"/>
        <v>4782.5189572028357</v>
      </c>
      <c r="AA97" s="52">
        <f t="shared" si="44"/>
        <v>27914.66560833139</v>
      </c>
    </row>
    <row r="98" spans="1:27" ht="13.5" customHeight="1">
      <c r="A98" s="118">
        <v>33</v>
      </c>
      <c r="B98" s="216">
        <v>43191</v>
      </c>
      <c r="C98" s="57">
        <v>954</v>
      </c>
      <c r="D98" s="221">
        <f>'base(indices)'!G103</f>
        <v>1.16954304</v>
      </c>
      <c r="E98" s="60">
        <f t="shared" si="30"/>
        <v>1115.7440601599999</v>
      </c>
      <c r="F98" s="360">
        <f>'base(indices)'!I103</f>
        <v>1.7061E-2</v>
      </c>
      <c r="G98" s="60">
        <f t="shared" si="31"/>
        <v>19.035709410389757</v>
      </c>
      <c r="H98" s="57">
        <f t="shared" si="32"/>
        <v>1134.7797695703896</v>
      </c>
      <c r="I98" s="294">
        <f t="shared" si="45"/>
        <v>37417.663205490608</v>
      </c>
      <c r="J98" s="102">
        <f t="shared" si="51"/>
        <v>37417.663205490608</v>
      </c>
      <c r="K98" s="102">
        <f t="shared" si="33"/>
        <v>7970.8649286713926</v>
      </c>
      <c r="L98" s="186">
        <f t="shared" si="48"/>
        <v>45388.528134161999</v>
      </c>
      <c r="M98" s="102">
        <f t="shared" si="49"/>
        <v>35546.780045216074</v>
      </c>
      <c r="N98" s="102">
        <f t="shared" si="46"/>
        <v>7572.3216822378226</v>
      </c>
      <c r="O98" s="102">
        <f t="shared" si="47"/>
        <v>43119.101727453897</v>
      </c>
      <c r="P98" s="102">
        <f t="shared" si="50"/>
        <v>33675.896884941547</v>
      </c>
      <c r="Q98" s="102">
        <f t="shared" si="34"/>
        <v>7173.7784358042536</v>
      </c>
      <c r="R98" s="102">
        <f t="shared" si="35"/>
        <v>40849.675320745802</v>
      </c>
      <c r="S98" s="102">
        <f t="shared" si="36"/>
        <v>29934.130564392486</v>
      </c>
      <c r="T98" s="102">
        <f t="shared" si="37"/>
        <v>6376.6919429371146</v>
      </c>
      <c r="U98" s="102">
        <f t="shared" si="38"/>
        <v>36310.822507329598</v>
      </c>
      <c r="V98" s="102">
        <f t="shared" si="39"/>
        <v>26192.364243843425</v>
      </c>
      <c r="W98" s="102">
        <f t="shared" si="40"/>
        <v>5579.6054500699747</v>
      </c>
      <c r="X98" s="102">
        <f t="shared" si="41"/>
        <v>31771.969693913401</v>
      </c>
      <c r="Y98" s="102">
        <f t="shared" si="42"/>
        <v>22450.597923294365</v>
      </c>
      <c r="Z98" s="102">
        <f t="shared" si="43"/>
        <v>4782.5189572028357</v>
      </c>
      <c r="AA98" s="66">
        <f t="shared" si="44"/>
        <v>27233.1168804972</v>
      </c>
    </row>
    <row r="99" spans="1:27" ht="13.5" customHeight="1">
      <c r="A99" s="118">
        <v>32</v>
      </c>
      <c r="B99" s="217">
        <v>43221</v>
      </c>
      <c r="C99" s="57">
        <v>954</v>
      </c>
      <c r="D99" s="221">
        <f>'base(indices)'!G104</f>
        <v>1.1670921400000001</v>
      </c>
      <c r="E99" s="60">
        <f t="shared" si="30"/>
        <v>1113.4059015600001</v>
      </c>
      <c r="F99" s="360">
        <f>'base(indices)'!I104</f>
        <v>1.7061E-2</v>
      </c>
      <c r="G99" s="60">
        <f t="shared" si="31"/>
        <v>18.995818086515161</v>
      </c>
      <c r="H99" s="57">
        <f t="shared" si="32"/>
        <v>1132.4017196465152</v>
      </c>
      <c r="I99" s="295">
        <f t="shared" si="45"/>
        <v>36282.883435920216</v>
      </c>
      <c r="J99" s="122">
        <f t="shared" si="51"/>
        <v>36282.883435920216</v>
      </c>
      <c r="K99" s="122">
        <f t="shared" si="33"/>
        <v>7970.8649286713926</v>
      </c>
      <c r="L99" s="183">
        <f t="shared" si="48"/>
        <v>44253.748364591607</v>
      </c>
      <c r="M99" s="122">
        <f t="shared" si="49"/>
        <v>34468.739264124204</v>
      </c>
      <c r="N99" s="122">
        <f t="shared" si="46"/>
        <v>7572.3216822378226</v>
      </c>
      <c r="O99" s="122">
        <f t="shared" si="47"/>
        <v>42041.060946362028</v>
      </c>
      <c r="P99" s="104">
        <f t="shared" si="50"/>
        <v>32654.595092328196</v>
      </c>
      <c r="Q99" s="122">
        <f t="shared" si="34"/>
        <v>7173.7784358042536</v>
      </c>
      <c r="R99" s="122">
        <f t="shared" si="35"/>
        <v>39828.373528132448</v>
      </c>
      <c r="S99" s="122">
        <f t="shared" si="36"/>
        <v>29026.306748736173</v>
      </c>
      <c r="T99" s="122">
        <f t="shared" si="37"/>
        <v>6376.6919429371146</v>
      </c>
      <c r="U99" s="122">
        <f t="shared" si="38"/>
        <v>35402.998691673289</v>
      </c>
      <c r="V99" s="122">
        <f t="shared" si="39"/>
        <v>25398.01840514415</v>
      </c>
      <c r="W99" s="122">
        <f t="shared" si="40"/>
        <v>5579.6054500699747</v>
      </c>
      <c r="X99" s="122">
        <f t="shared" si="41"/>
        <v>30977.623855214126</v>
      </c>
      <c r="Y99" s="122">
        <f t="shared" si="42"/>
        <v>21769.730061552127</v>
      </c>
      <c r="Z99" s="122">
        <f t="shared" si="43"/>
        <v>4782.5189572028357</v>
      </c>
      <c r="AA99" s="52">
        <f t="shared" si="44"/>
        <v>26552.249018754963</v>
      </c>
    </row>
    <row r="100" spans="1:27" ht="13.5" customHeight="1">
      <c r="A100" s="118">
        <v>31</v>
      </c>
      <c r="B100" s="216">
        <v>43252</v>
      </c>
      <c r="C100" s="57">
        <v>954</v>
      </c>
      <c r="D100" s="221">
        <f>'base(indices)'!G105</f>
        <v>1.1654605</v>
      </c>
      <c r="E100" s="60">
        <f t="shared" si="30"/>
        <v>1111.8493169999999</v>
      </c>
      <c r="F100" s="360">
        <f>'base(indices)'!I105</f>
        <v>1.7061E-2</v>
      </c>
      <c r="G100" s="60">
        <f t="shared" si="31"/>
        <v>18.969261197336998</v>
      </c>
      <c r="H100" s="57">
        <f t="shared" si="32"/>
        <v>1130.8185781973368</v>
      </c>
      <c r="I100" s="294">
        <f t="shared" si="45"/>
        <v>35150.481716273702</v>
      </c>
      <c r="J100" s="102">
        <f t="shared" si="51"/>
        <v>35150.481716273702</v>
      </c>
      <c r="K100" s="102">
        <f t="shared" si="33"/>
        <v>7970.8649286713926</v>
      </c>
      <c r="L100" s="186">
        <f t="shared" si="48"/>
        <v>43121.346644945093</v>
      </c>
      <c r="M100" s="102">
        <f t="shared" si="49"/>
        <v>33392.957630460012</v>
      </c>
      <c r="N100" s="102">
        <f t="shared" si="46"/>
        <v>7572.3216822378226</v>
      </c>
      <c r="O100" s="102">
        <f t="shared" si="47"/>
        <v>40965.279312697836</v>
      </c>
      <c r="P100" s="102">
        <f>J100*$P$9</f>
        <v>31635.433544646334</v>
      </c>
      <c r="Q100" s="102">
        <f t="shared" si="34"/>
        <v>7173.7784358042536</v>
      </c>
      <c r="R100" s="102">
        <f t="shared" si="35"/>
        <v>38809.211980450586</v>
      </c>
      <c r="S100" s="102">
        <f t="shared" si="36"/>
        <v>28120.385373018962</v>
      </c>
      <c r="T100" s="102">
        <f t="shared" si="37"/>
        <v>6376.6919429371146</v>
      </c>
      <c r="U100" s="102">
        <f t="shared" si="38"/>
        <v>34497.077315956078</v>
      </c>
      <c r="V100" s="102">
        <f t="shared" si="39"/>
        <v>24605.33720139159</v>
      </c>
      <c r="W100" s="102">
        <f t="shared" si="40"/>
        <v>5579.6054500699747</v>
      </c>
      <c r="X100" s="102">
        <f t="shared" si="41"/>
        <v>30184.942651461566</v>
      </c>
      <c r="Y100" s="102">
        <f t="shared" si="42"/>
        <v>21090.289029764219</v>
      </c>
      <c r="Z100" s="102">
        <f t="shared" si="43"/>
        <v>4782.5189572028357</v>
      </c>
      <c r="AA100" s="66">
        <f t="shared" si="44"/>
        <v>25872.807986967055</v>
      </c>
    </row>
    <row r="101" spans="1:27" ht="13.5" customHeight="1">
      <c r="A101" s="118">
        <v>30</v>
      </c>
      <c r="B101" s="217">
        <v>43282</v>
      </c>
      <c r="C101" s="57">
        <v>954</v>
      </c>
      <c r="D101" s="221">
        <f>'base(indices)'!G106</f>
        <v>1.1526659100000001</v>
      </c>
      <c r="E101" s="60">
        <f t="shared" si="30"/>
        <v>1099.6432781400001</v>
      </c>
      <c r="F101" s="360">
        <f>'base(indices)'!I106</f>
        <v>1.7061E-2</v>
      </c>
      <c r="G101" s="60">
        <f t="shared" si="31"/>
        <v>18.761013968346543</v>
      </c>
      <c r="H101" s="57">
        <f t="shared" si="32"/>
        <v>1118.4042921083467</v>
      </c>
      <c r="I101" s="295">
        <f t="shared" si="45"/>
        <v>34019.663138076365</v>
      </c>
      <c r="J101" s="122">
        <f t="shared" si="51"/>
        <v>34019.663138076365</v>
      </c>
      <c r="K101" s="122">
        <f t="shared" si="33"/>
        <v>7970.8649286713926</v>
      </c>
      <c r="L101" s="183">
        <f t="shared" si="48"/>
        <v>41990.528066747756</v>
      </c>
      <c r="M101" s="122">
        <f t="shared" si="49"/>
        <v>32318.679981172543</v>
      </c>
      <c r="N101" s="122">
        <f t="shared" si="46"/>
        <v>7572.3216822378226</v>
      </c>
      <c r="O101" s="122">
        <f t="shared" si="47"/>
        <v>39891.001663410367</v>
      </c>
      <c r="P101" s="104">
        <f>J101*$P$9</f>
        <v>30617.696824268729</v>
      </c>
      <c r="Q101" s="122">
        <f t="shared" si="34"/>
        <v>7173.7784358042536</v>
      </c>
      <c r="R101" s="122">
        <f t="shared" si="35"/>
        <v>37791.475260072984</v>
      </c>
      <c r="S101" s="122">
        <f t="shared" si="36"/>
        <v>27215.730510461093</v>
      </c>
      <c r="T101" s="122">
        <f t="shared" si="37"/>
        <v>6376.6919429371146</v>
      </c>
      <c r="U101" s="122">
        <f t="shared" si="38"/>
        <v>33592.422453398205</v>
      </c>
      <c r="V101" s="122">
        <f t="shared" si="39"/>
        <v>23813.764196653454</v>
      </c>
      <c r="W101" s="122">
        <f t="shared" si="40"/>
        <v>5579.6054500699747</v>
      </c>
      <c r="X101" s="122">
        <f t="shared" si="41"/>
        <v>29393.369646723429</v>
      </c>
      <c r="Y101" s="122">
        <f t="shared" si="42"/>
        <v>20411.797882845818</v>
      </c>
      <c r="Z101" s="122">
        <f t="shared" si="43"/>
        <v>4782.5189572028357</v>
      </c>
      <c r="AA101" s="52">
        <f t="shared" si="44"/>
        <v>25194.316840048654</v>
      </c>
    </row>
    <row r="102" spans="1:27" ht="13.5" customHeight="1">
      <c r="A102" s="118">
        <v>29</v>
      </c>
      <c r="B102" s="216">
        <v>43313</v>
      </c>
      <c r="C102" s="57">
        <v>954</v>
      </c>
      <c r="D102" s="221">
        <f>'base(indices)'!G107</f>
        <v>1.14533576</v>
      </c>
      <c r="E102" s="60">
        <f t="shared" si="30"/>
        <v>1092.6503150400001</v>
      </c>
      <c r="F102" s="360">
        <f>'base(indices)'!I107</f>
        <v>1.7061E-2</v>
      </c>
      <c r="G102" s="60">
        <f t="shared" si="31"/>
        <v>18.641707024897443</v>
      </c>
      <c r="H102" s="57">
        <f t="shared" si="32"/>
        <v>1111.2920220648975</v>
      </c>
      <c r="I102" s="294">
        <f t="shared" si="45"/>
        <v>32901.258845968019</v>
      </c>
      <c r="J102" s="102">
        <f t="shared" si="51"/>
        <v>32901.258845968019</v>
      </c>
      <c r="K102" s="102">
        <f t="shared" si="33"/>
        <v>7970.8649286713926</v>
      </c>
      <c r="L102" s="186">
        <f t="shared" si="48"/>
        <v>40872.123774639411</v>
      </c>
      <c r="M102" s="102">
        <f t="shared" si="49"/>
        <v>31256.195903669617</v>
      </c>
      <c r="N102" s="102">
        <f t="shared" si="46"/>
        <v>7572.3216822378226</v>
      </c>
      <c r="O102" s="102">
        <f t="shared" si="47"/>
        <v>38828.517585907437</v>
      </c>
      <c r="P102" s="102">
        <f t="shared" ref="P102:P106" si="52">J102*$P$9</f>
        <v>29611.132961371219</v>
      </c>
      <c r="Q102" s="102">
        <f t="shared" si="34"/>
        <v>7173.7784358042536</v>
      </c>
      <c r="R102" s="102">
        <f t="shared" si="35"/>
        <v>36784.91139717547</v>
      </c>
      <c r="S102" s="102">
        <f t="shared" si="36"/>
        <v>26321.007076774418</v>
      </c>
      <c r="T102" s="102">
        <f t="shared" si="37"/>
        <v>6376.6919429371146</v>
      </c>
      <c r="U102" s="102">
        <f t="shared" si="38"/>
        <v>32697.699019711534</v>
      </c>
      <c r="V102" s="102">
        <f t="shared" si="39"/>
        <v>23030.881192177611</v>
      </c>
      <c r="W102" s="102">
        <f t="shared" si="40"/>
        <v>5579.6054500699747</v>
      </c>
      <c r="X102" s="102">
        <f t="shared" si="41"/>
        <v>28610.486642247586</v>
      </c>
      <c r="Y102" s="102">
        <f t="shared" si="42"/>
        <v>19740.75530758081</v>
      </c>
      <c r="Z102" s="102">
        <f t="shared" si="43"/>
        <v>4782.5189572028357</v>
      </c>
      <c r="AA102" s="66">
        <f t="shared" si="44"/>
        <v>24523.274264783646</v>
      </c>
    </row>
    <row r="103" spans="1:27" ht="13.5" customHeight="1">
      <c r="A103" s="118">
        <v>28</v>
      </c>
      <c r="B103" s="216">
        <v>43344</v>
      </c>
      <c r="C103" s="57">
        <v>954</v>
      </c>
      <c r="D103" s="221">
        <f>'base(indices)'!G108</f>
        <v>1.1438487500000001</v>
      </c>
      <c r="E103" s="60">
        <f t="shared" si="30"/>
        <v>1091.2317075000001</v>
      </c>
      <c r="F103" s="360">
        <f>'base(indices)'!I108</f>
        <v>1.7061E-2</v>
      </c>
      <c r="G103" s="60">
        <f t="shared" si="31"/>
        <v>18.6175041616575</v>
      </c>
      <c r="H103" s="57">
        <f t="shared" si="32"/>
        <v>1109.8492116616576</v>
      </c>
      <c r="I103" s="295">
        <f t="shared" si="45"/>
        <v>31789.966823903123</v>
      </c>
      <c r="J103" s="122">
        <f t="shared" si="51"/>
        <v>31789.966823903123</v>
      </c>
      <c r="K103" s="122">
        <f t="shared" si="33"/>
        <v>7970.8649286713926</v>
      </c>
      <c r="L103" s="183">
        <f t="shared" si="48"/>
        <v>39760.831752574515</v>
      </c>
      <c r="M103" s="122">
        <f t="shared" si="49"/>
        <v>30200.468482707965</v>
      </c>
      <c r="N103" s="122">
        <f t="shared" si="46"/>
        <v>7572.3216822378226</v>
      </c>
      <c r="O103" s="122">
        <f t="shared" si="47"/>
        <v>37772.790164945785</v>
      </c>
      <c r="P103" s="104">
        <f t="shared" si="52"/>
        <v>28610.970141512811</v>
      </c>
      <c r="Q103" s="122">
        <f t="shared" si="34"/>
        <v>7173.7784358042536</v>
      </c>
      <c r="R103" s="122">
        <f t="shared" si="35"/>
        <v>35784.748577317063</v>
      </c>
      <c r="S103" s="122">
        <f t="shared" si="36"/>
        <v>25431.973459122499</v>
      </c>
      <c r="T103" s="122">
        <f t="shared" si="37"/>
        <v>6376.6919429371146</v>
      </c>
      <c r="U103" s="122">
        <f t="shared" si="38"/>
        <v>31808.665402059614</v>
      </c>
      <c r="V103" s="122">
        <f t="shared" si="39"/>
        <v>22252.976776732186</v>
      </c>
      <c r="W103" s="122">
        <f t="shared" si="40"/>
        <v>5579.6054500699747</v>
      </c>
      <c r="X103" s="122">
        <f t="shared" si="41"/>
        <v>27832.582226802162</v>
      </c>
      <c r="Y103" s="122">
        <f t="shared" si="42"/>
        <v>19073.980094341874</v>
      </c>
      <c r="Z103" s="122">
        <f t="shared" si="43"/>
        <v>4782.5189572028357</v>
      </c>
      <c r="AA103" s="52">
        <f t="shared" si="44"/>
        <v>23856.49905154471</v>
      </c>
    </row>
    <row r="104" spans="1:27" ht="13.5" customHeight="1">
      <c r="A104" s="118">
        <v>27</v>
      </c>
      <c r="B104" s="217">
        <v>43374</v>
      </c>
      <c r="C104" s="57">
        <v>954</v>
      </c>
      <c r="D104" s="221">
        <f>'base(indices)'!G109</f>
        <v>1.1428202199999999</v>
      </c>
      <c r="E104" s="60">
        <f t="shared" si="30"/>
        <v>1090.25048988</v>
      </c>
      <c r="F104" s="360">
        <f>'base(indices)'!I109</f>
        <v>1.7061E-2</v>
      </c>
      <c r="G104" s="60">
        <f t="shared" si="31"/>
        <v>18.60076360784268</v>
      </c>
      <c r="H104" s="57">
        <f t="shared" si="32"/>
        <v>1108.8512534878428</v>
      </c>
      <c r="I104" s="294">
        <f t="shared" si="45"/>
        <v>30680.117612241465</v>
      </c>
      <c r="J104" s="102">
        <f t="shared" si="51"/>
        <v>30680.117612241465</v>
      </c>
      <c r="K104" s="102">
        <f t="shared" si="33"/>
        <v>7970.8649286713926</v>
      </c>
      <c r="L104" s="186">
        <f t="shared" si="48"/>
        <v>38650.982540912861</v>
      </c>
      <c r="M104" s="102">
        <f t="shared" si="49"/>
        <v>29146.111731629389</v>
      </c>
      <c r="N104" s="102">
        <f t="shared" si="46"/>
        <v>7572.3216822378226</v>
      </c>
      <c r="O104" s="102">
        <f t="shared" si="47"/>
        <v>36718.433413867213</v>
      </c>
      <c r="P104" s="102">
        <f t="shared" si="52"/>
        <v>27612.105851017321</v>
      </c>
      <c r="Q104" s="102">
        <f t="shared" si="34"/>
        <v>7173.7784358042536</v>
      </c>
      <c r="R104" s="102">
        <f t="shared" si="35"/>
        <v>34785.884286821572</v>
      </c>
      <c r="S104" s="102">
        <f t="shared" si="36"/>
        <v>24544.094089793172</v>
      </c>
      <c r="T104" s="102">
        <f t="shared" si="37"/>
        <v>6376.6919429371146</v>
      </c>
      <c r="U104" s="102">
        <f t="shared" si="38"/>
        <v>30920.786032730288</v>
      </c>
      <c r="V104" s="102">
        <f t="shared" si="39"/>
        <v>21476.082328569024</v>
      </c>
      <c r="W104" s="102">
        <f t="shared" si="40"/>
        <v>5579.6054500699747</v>
      </c>
      <c r="X104" s="102">
        <f t="shared" si="41"/>
        <v>27055.687778639</v>
      </c>
      <c r="Y104" s="102">
        <f t="shared" si="42"/>
        <v>18408.070567344879</v>
      </c>
      <c r="Z104" s="102">
        <f t="shared" si="43"/>
        <v>4782.5189572028357</v>
      </c>
      <c r="AA104" s="66">
        <f t="shared" si="44"/>
        <v>23190.589524547715</v>
      </c>
    </row>
    <row r="105" spans="1:27" ht="13.5" customHeight="1">
      <c r="A105" s="118">
        <v>26</v>
      </c>
      <c r="B105" s="216">
        <v>43405</v>
      </c>
      <c r="C105" s="174">
        <v>954</v>
      </c>
      <c r="D105" s="221">
        <f>'base(indices)'!G110</f>
        <v>1.13623008</v>
      </c>
      <c r="E105" s="60">
        <f t="shared" si="30"/>
        <v>1083.9634963200001</v>
      </c>
      <c r="F105" s="360">
        <f>'base(indices)'!I110</f>
        <v>1.7061E-2</v>
      </c>
      <c r="G105" s="60">
        <f t="shared" si="31"/>
        <v>18.493501210715522</v>
      </c>
      <c r="H105" s="57">
        <f t="shared" si="32"/>
        <v>1102.4569975307156</v>
      </c>
      <c r="I105" s="295">
        <f t="shared" si="45"/>
        <v>29571.266358753623</v>
      </c>
      <c r="J105" s="122">
        <f t="shared" si="51"/>
        <v>29571.266358753623</v>
      </c>
      <c r="K105" s="122">
        <f t="shared" si="33"/>
        <v>7970.8649286713926</v>
      </c>
      <c r="L105" s="183">
        <f t="shared" si="48"/>
        <v>37542.131287425014</v>
      </c>
      <c r="M105" s="122">
        <f t="shared" si="49"/>
        <v>28092.703040815941</v>
      </c>
      <c r="N105" s="122">
        <f t="shared" si="46"/>
        <v>7572.3216822378226</v>
      </c>
      <c r="O105" s="122">
        <f t="shared" si="47"/>
        <v>35665.024723053764</v>
      </c>
      <c r="P105" s="104">
        <f t="shared" si="52"/>
        <v>26614.139722878263</v>
      </c>
      <c r="Q105" s="122">
        <f t="shared" si="34"/>
        <v>7173.7784358042536</v>
      </c>
      <c r="R105" s="122">
        <f t="shared" si="35"/>
        <v>33787.918158682514</v>
      </c>
      <c r="S105" s="122">
        <f t="shared" si="36"/>
        <v>23657.013087002899</v>
      </c>
      <c r="T105" s="122">
        <f t="shared" si="37"/>
        <v>6376.6919429371146</v>
      </c>
      <c r="U105" s="122">
        <f t="shared" si="38"/>
        <v>30033.705029940014</v>
      </c>
      <c r="V105" s="122">
        <f t="shared" si="39"/>
        <v>20699.886451127535</v>
      </c>
      <c r="W105" s="122">
        <f t="shared" si="40"/>
        <v>5579.6054500699747</v>
      </c>
      <c r="X105" s="122">
        <f t="shared" si="41"/>
        <v>26279.491901197511</v>
      </c>
      <c r="Y105" s="122">
        <f t="shared" si="42"/>
        <v>17742.759815252171</v>
      </c>
      <c r="Z105" s="122">
        <f t="shared" si="43"/>
        <v>4782.5189572028357</v>
      </c>
      <c r="AA105" s="52">
        <f t="shared" si="44"/>
        <v>22525.278772455007</v>
      </c>
    </row>
    <row r="106" spans="1:27" ht="13.5" customHeight="1" thickBot="1">
      <c r="A106" s="229">
        <v>25</v>
      </c>
      <c r="B106" s="218">
        <v>43435</v>
      </c>
      <c r="C106" s="174">
        <v>954</v>
      </c>
      <c r="D106" s="341">
        <f>'base(indices)'!G111</f>
        <v>1.1340753400000001</v>
      </c>
      <c r="E106" s="247">
        <f t="shared" si="30"/>
        <v>1081.9078743600001</v>
      </c>
      <c r="F106" s="361">
        <f>'base(indices)'!I111</f>
        <v>1.7061E-2</v>
      </c>
      <c r="G106" s="247">
        <f t="shared" si="31"/>
        <v>18.458430244455961</v>
      </c>
      <c r="H106" s="174">
        <f t="shared" si="32"/>
        <v>1100.366304604456</v>
      </c>
      <c r="I106" s="342">
        <f t="shared" si="45"/>
        <v>28468.809361222906</v>
      </c>
      <c r="J106" s="343">
        <f t="shared" si="51"/>
        <v>28468.809361222906</v>
      </c>
      <c r="K106" s="343">
        <f t="shared" si="33"/>
        <v>7970.8649286713926</v>
      </c>
      <c r="L106" s="344">
        <f t="shared" si="48"/>
        <v>36439.674289894298</v>
      </c>
      <c r="M106" s="343">
        <f t="shared" si="49"/>
        <v>27045.368893161758</v>
      </c>
      <c r="N106" s="343">
        <f t="shared" si="46"/>
        <v>7572.3216822378226</v>
      </c>
      <c r="O106" s="343">
        <f t="shared" si="47"/>
        <v>34617.690575399582</v>
      </c>
      <c r="P106" s="343">
        <f t="shared" si="52"/>
        <v>25621.928425100617</v>
      </c>
      <c r="Q106" s="343">
        <f t="shared" si="34"/>
        <v>7173.7784358042536</v>
      </c>
      <c r="R106" s="343">
        <f t="shared" si="35"/>
        <v>32795.706860904873</v>
      </c>
      <c r="S106" s="343">
        <f t="shared" si="36"/>
        <v>22775.047488978325</v>
      </c>
      <c r="T106" s="343">
        <f t="shared" si="37"/>
        <v>6376.6919429371146</v>
      </c>
      <c r="U106" s="343">
        <f t="shared" si="38"/>
        <v>29151.739431915441</v>
      </c>
      <c r="V106" s="343">
        <f t="shared" si="39"/>
        <v>19928.166552856033</v>
      </c>
      <c r="W106" s="343">
        <f t="shared" si="40"/>
        <v>5579.6054500699747</v>
      </c>
      <c r="X106" s="343">
        <f t="shared" si="41"/>
        <v>25507.772002926009</v>
      </c>
      <c r="Y106" s="343">
        <f t="shared" si="42"/>
        <v>17081.285616733741</v>
      </c>
      <c r="Z106" s="343">
        <f t="shared" si="43"/>
        <v>4782.5189572028357</v>
      </c>
      <c r="AA106" s="345">
        <f t="shared" si="44"/>
        <v>21863.804573936577</v>
      </c>
    </row>
    <row r="107" spans="1:27" ht="13.5" customHeight="1">
      <c r="A107" s="219">
        <v>24</v>
      </c>
      <c r="B107" s="340">
        <v>43466</v>
      </c>
      <c r="C107" s="164">
        <v>998</v>
      </c>
      <c r="D107" s="239">
        <f>'base(indices)'!G112</f>
        <v>1.1358927700000001</v>
      </c>
      <c r="E107" s="87">
        <f t="shared" si="30"/>
        <v>1133.62098446</v>
      </c>
      <c r="F107" s="359">
        <f>'base(indices)'!I112</f>
        <v>1.7061E-2</v>
      </c>
      <c r="G107" s="87">
        <f t="shared" si="31"/>
        <v>19.340707615872059</v>
      </c>
      <c r="H107" s="47">
        <f t="shared" si="32"/>
        <v>1152.9616920758722</v>
      </c>
      <c r="I107" s="293">
        <f t="shared" si="45"/>
        <v>27368.443056618449</v>
      </c>
      <c r="J107" s="123">
        <f>IF((I107)+K107&gt;I148,I148-K107,(I107))</f>
        <v>27368.443056618449</v>
      </c>
      <c r="K107" s="123">
        <f t="shared" si="33"/>
        <v>7970.8649286713926</v>
      </c>
      <c r="L107" s="290">
        <f t="shared" si="48"/>
        <v>35339.307985289845</v>
      </c>
      <c r="M107" s="123">
        <f t="shared" si="49"/>
        <v>26000.020903787525</v>
      </c>
      <c r="N107" s="123">
        <f t="shared" si="46"/>
        <v>7572.3216822378226</v>
      </c>
      <c r="O107" s="123">
        <f t="shared" si="47"/>
        <v>33572.342586025348</v>
      </c>
      <c r="P107" s="100">
        <f t="shared" si="50"/>
        <v>24631.598750956604</v>
      </c>
      <c r="Q107" s="123">
        <f t="shared" si="34"/>
        <v>7173.7784358042536</v>
      </c>
      <c r="R107" s="123">
        <f t="shared" si="35"/>
        <v>31805.377186760859</v>
      </c>
      <c r="S107" s="123">
        <f t="shared" si="36"/>
        <v>21894.754445294762</v>
      </c>
      <c r="T107" s="123">
        <f t="shared" si="37"/>
        <v>6376.6919429371146</v>
      </c>
      <c r="U107" s="123">
        <f t="shared" si="38"/>
        <v>28271.446388231878</v>
      </c>
      <c r="V107" s="123">
        <f t="shared" si="39"/>
        <v>19157.910139632913</v>
      </c>
      <c r="W107" s="123">
        <f t="shared" si="40"/>
        <v>5579.6054500699747</v>
      </c>
      <c r="X107" s="123">
        <f t="shared" si="41"/>
        <v>24737.515589702889</v>
      </c>
      <c r="Y107" s="123">
        <f t="shared" si="42"/>
        <v>16421.065833971068</v>
      </c>
      <c r="Z107" s="123">
        <f t="shared" si="43"/>
        <v>4782.5189572028357</v>
      </c>
      <c r="AA107" s="55">
        <f t="shared" si="44"/>
        <v>21203.584791173904</v>
      </c>
    </row>
    <row r="108" spans="1:27" ht="13.5" customHeight="1">
      <c r="A108" s="118">
        <v>23</v>
      </c>
      <c r="B108" s="46">
        <v>43497</v>
      </c>
      <c r="C108" s="57">
        <v>998</v>
      </c>
      <c r="D108" s="221">
        <f>'base(indices)'!G113</f>
        <v>1.1324952800000001</v>
      </c>
      <c r="E108" s="60">
        <f t="shared" si="30"/>
        <v>1130.2302894400002</v>
      </c>
      <c r="F108" s="360">
        <f>'base(indices)'!I113</f>
        <v>1.7061E-2</v>
      </c>
      <c r="G108" s="60">
        <f t="shared" si="31"/>
        <v>19.282858968135844</v>
      </c>
      <c r="H108" s="57">
        <f t="shared" si="32"/>
        <v>1149.513148408136</v>
      </c>
      <c r="I108" s="294">
        <f t="shared" si="45"/>
        <v>26215.481364542578</v>
      </c>
      <c r="J108" s="102">
        <f>IF((I108)+K108&gt;I148,I148-K108,(I108))</f>
        <v>26215.481364542578</v>
      </c>
      <c r="K108" s="102">
        <f t="shared" si="33"/>
        <v>7970.8649286713926</v>
      </c>
      <c r="L108" s="186">
        <f t="shared" si="48"/>
        <v>34186.346293213974</v>
      </c>
      <c r="M108" s="102">
        <f t="shared" si="49"/>
        <v>24904.70729631545</v>
      </c>
      <c r="N108" s="102">
        <f t="shared" si="46"/>
        <v>7572.3216822378226</v>
      </c>
      <c r="O108" s="102">
        <f t="shared" si="47"/>
        <v>32477.028978553273</v>
      </c>
      <c r="P108" s="102">
        <f t="shared" si="50"/>
        <v>23593.933228088321</v>
      </c>
      <c r="Q108" s="102">
        <f t="shared" si="34"/>
        <v>7173.7784358042536</v>
      </c>
      <c r="R108" s="102">
        <f t="shared" si="35"/>
        <v>30767.711663892573</v>
      </c>
      <c r="S108" s="102">
        <f t="shared" si="36"/>
        <v>20972.385091634063</v>
      </c>
      <c r="T108" s="102">
        <f t="shared" si="37"/>
        <v>6376.6919429371146</v>
      </c>
      <c r="U108" s="102">
        <f t="shared" si="38"/>
        <v>27349.077034571179</v>
      </c>
      <c r="V108" s="102">
        <f t="shared" si="39"/>
        <v>18350.836955179802</v>
      </c>
      <c r="W108" s="102">
        <f t="shared" si="40"/>
        <v>5579.6054500699747</v>
      </c>
      <c r="X108" s="102">
        <f t="shared" si="41"/>
        <v>23930.442405249778</v>
      </c>
      <c r="Y108" s="102">
        <f t="shared" si="42"/>
        <v>15729.288818725547</v>
      </c>
      <c r="Z108" s="102">
        <f t="shared" si="43"/>
        <v>4782.5189572028357</v>
      </c>
      <c r="AA108" s="66">
        <f t="shared" si="44"/>
        <v>20511.807775928384</v>
      </c>
    </row>
    <row r="109" spans="1:27" ht="13.5" customHeight="1">
      <c r="A109" s="118">
        <v>22</v>
      </c>
      <c r="B109" s="56">
        <v>43525</v>
      </c>
      <c r="C109" s="57">
        <v>998</v>
      </c>
      <c r="D109" s="221">
        <f>'base(indices)'!G114</f>
        <v>1.12865784</v>
      </c>
      <c r="E109" s="70">
        <f t="shared" si="30"/>
        <v>1126.4005243199999</v>
      </c>
      <c r="F109" s="360">
        <f>'base(indices)'!I114</f>
        <v>1.7061E-2</v>
      </c>
      <c r="G109" s="70">
        <f t="shared" si="31"/>
        <v>19.217519345423518</v>
      </c>
      <c r="H109" s="68">
        <f t="shared" si="32"/>
        <v>1145.6180436654236</v>
      </c>
      <c r="I109" s="295">
        <f t="shared" si="45"/>
        <v>25065.968216134443</v>
      </c>
      <c r="J109" s="122">
        <f>IF((I109)+K109&gt;I148,I148-K109,(I109))</f>
        <v>25065.968216134443</v>
      </c>
      <c r="K109" s="122">
        <f t="shared" si="33"/>
        <v>7970.8649286713926</v>
      </c>
      <c r="L109" s="183">
        <f t="shared" si="48"/>
        <v>33036.833144805838</v>
      </c>
      <c r="M109" s="122">
        <f t="shared" si="49"/>
        <v>23812.669805327718</v>
      </c>
      <c r="N109" s="122">
        <f t="shared" si="46"/>
        <v>7572.3216822378226</v>
      </c>
      <c r="O109" s="122">
        <f t="shared" si="47"/>
        <v>31384.991487565541</v>
      </c>
      <c r="P109" s="104">
        <f t="shared" si="50"/>
        <v>22559.371394521</v>
      </c>
      <c r="Q109" s="122">
        <f t="shared" si="34"/>
        <v>7173.7784358042536</v>
      </c>
      <c r="R109" s="122">
        <f t="shared" si="35"/>
        <v>29733.149830325252</v>
      </c>
      <c r="S109" s="122">
        <f t="shared" si="36"/>
        <v>20052.774572907554</v>
      </c>
      <c r="T109" s="122">
        <f t="shared" si="37"/>
        <v>6376.6919429371146</v>
      </c>
      <c r="U109" s="122">
        <f t="shared" si="38"/>
        <v>26429.46651584467</v>
      </c>
      <c r="V109" s="122">
        <f t="shared" si="39"/>
        <v>17546.177751294108</v>
      </c>
      <c r="W109" s="122">
        <f t="shared" si="40"/>
        <v>5579.6054500699747</v>
      </c>
      <c r="X109" s="122">
        <f t="shared" si="41"/>
        <v>23125.783201364084</v>
      </c>
      <c r="Y109" s="122">
        <f t="shared" si="42"/>
        <v>15039.580929680666</v>
      </c>
      <c r="Z109" s="122">
        <f t="shared" si="43"/>
        <v>4782.5189572028357</v>
      </c>
      <c r="AA109" s="52">
        <f t="shared" si="44"/>
        <v>19822.099886883501</v>
      </c>
    </row>
    <row r="110" spans="1:27" ht="13.5" customHeight="1">
      <c r="A110" s="118">
        <v>21</v>
      </c>
      <c r="B110" s="46">
        <v>43556</v>
      </c>
      <c r="C110" s="57">
        <v>998</v>
      </c>
      <c r="D110" s="221">
        <f>'base(indices)'!G115</f>
        <v>1.1225958300000001</v>
      </c>
      <c r="E110" s="60">
        <f t="shared" si="30"/>
        <v>1120.3506383400002</v>
      </c>
      <c r="F110" s="360">
        <f>'base(indices)'!I115</f>
        <v>1.7061E-2</v>
      </c>
      <c r="G110" s="60">
        <f t="shared" si="31"/>
        <v>19.114302240718743</v>
      </c>
      <c r="H110" s="57">
        <f t="shared" si="32"/>
        <v>1139.4649405807188</v>
      </c>
      <c r="I110" s="294">
        <f t="shared" si="45"/>
        <v>23920.350172469018</v>
      </c>
      <c r="J110" s="102">
        <f>IF((I110)+K110&gt;I148,I148-K110,(I110))</f>
        <v>23920.350172469018</v>
      </c>
      <c r="K110" s="102">
        <f t="shared" si="33"/>
        <v>7970.8649286713926</v>
      </c>
      <c r="L110" s="186">
        <f t="shared" si="48"/>
        <v>31891.215101140409</v>
      </c>
      <c r="M110" s="102">
        <f t="shared" si="49"/>
        <v>22724.332663845566</v>
      </c>
      <c r="N110" s="102">
        <f t="shared" si="46"/>
        <v>7572.3216822378226</v>
      </c>
      <c r="O110" s="102">
        <f t="shared" si="47"/>
        <v>30296.654346083389</v>
      </c>
      <c r="P110" s="102">
        <f t="shared" si="50"/>
        <v>21528.315155222117</v>
      </c>
      <c r="Q110" s="102">
        <f t="shared" si="34"/>
        <v>7173.7784358042536</v>
      </c>
      <c r="R110" s="102">
        <f t="shared" si="35"/>
        <v>28702.093591026372</v>
      </c>
      <c r="S110" s="102">
        <f t="shared" si="36"/>
        <v>19136.280137975216</v>
      </c>
      <c r="T110" s="102">
        <f t="shared" si="37"/>
        <v>6376.6919429371146</v>
      </c>
      <c r="U110" s="102">
        <f t="shared" si="38"/>
        <v>25512.972080912332</v>
      </c>
      <c r="V110" s="102">
        <f t="shared" si="39"/>
        <v>16744.245120728312</v>
      </c>
      <c r="W110" s="102">
        <f t="shared" si="40"/>
        <v>5579.6054500699747</v>
      </c>
      <c r="X110" s="102">
        <f t="shared" si="41"/>
        <v>22323.850570798288</v>
      </c>
      <c r="Y110" s="102">
        <f t="shared" si="42"/>
        <v>14352.21010348141</v>
      </c>
      <c r="Z110" s="102">
        <f t="shared" si="43"/>
        <v>4782.5189572028357</v>
      </c>
      <c r="AA110" s="66">
        <f t="shared" si="44"/>
        <v>19134.729060684243</v>
      </c>
    </row>
    <row r="111" spans="1:27" ht="13.5" customHeight="1">
      <c r="A111" s="118">
        <v>20</v>
      </c>
      <c r="B111" s="56">
        <v>43586</v>
      </c>
      <c r="C111" s="57">
        <v>998</v>
      </c>
      <c r="D111" s="221">
        <f>'base(indices)'!G116</f>
        <v>1.11457092</v>
      </c>
      <c r="E111" s="70">
        <f t="shared" si="30"/>
        <v>1112.3417781600001</v>
      </c>
      <c r="F111" s="360">
        <f>'base(indices)'!I116</f>
        <v>1.7061E-2</v>
      </c>
      <c r="G111" s="70">
        <f t="shared" si="31"/>
        <v>18.97766307718776</v>
      </c>
      <c r="H111" s="68">
        <f t="shared" si="32"/>
        <v>1131.3194412371879</v>
      </c>
      <c r="I111" s="295">
        <f t="shared" si="45"/>
        <v>22780.8852318883</v>
      </c>
      <c r="J111" s="122">
        <f>IF((I111)+K111&gt;I148,I148-K111,(I111))</f>
        <v>22780.8852318883</v>
      </c>
      <c r="K111" s="122">
        <f t="shared" si="33"/>
        <v>7970.8649286713926</v>
      </c>
      <c r="L111" s="183">
        <f t="shared" si="48"/>
        <v>30751.750160559692</v>
      </c>
      <c r="M111" s="122">
        <f t="shared" si="49"/>
        <v>21641.840970293884</v>
      </c>
      <c r="N111" s="122">
        <f t="shared" si="46"/>
        <v>7572.3216822378226</v>
      </c>
      <c r="O111" s="122">
        <f t="shared" si="47"/>
        <v>29214.162652531708</v>
      </c>
      <c r="P111" s="104">
        <f t="shared" si="50"/>
        <v>20502.796708699472</v>
      </c>
      <c r="Q111" s="122">
        <f t="shared" si="34"/>
        <v>7173.7784358042536</v>
      </c>
      <c r="R111" s="122">
        <f t="shared" si="35"/>
        <v>27676.575144503724</v>
      </c>
      <c r="S111" s="122">
        <f t="shared" si="36"/>
        <v>18224.708185510641</v>
      </c>
      <c r="T111" s="122">
        <f t="shared" si="37"/>
        <v>6376.6919429371146</v>
      </c>
      <c r="U111" s="122">
        <f t="shared" si="38"/>
        <v>24601.400128447756</v>
      </c>
      <c r="V111" s="122">
        <f t="shared" si="39"/>
        <v>15946.619662321809</v>
      </c>
      <c r="W111" s="122">
        <f t="shared" si="40"/>
        <v>5579.6054500699747</v>
      </c>
      <c r="X111" s="122">
        <f t="shared" si="41"/>
        <v>21526.225112391785</v>
      </c>
      <c r="Y111" s="122">
        <f t="shared" si="42"/>
        <v>13668.53113913298</v>
      </c>
      <c r="Z111" s="122">
        <f t="shared" si="43"/>
        <v>4782.5189572028357</v>
      </c>
      <c r="AA111" s="52">
        <f t="shared" si="44"/>
        <v>18451.050096335814</v>
      </c>
    </row>
    <row r="112" spans="1:27" ht="13.5" customHeight="1">
      <c r="A112" s="118">
        <v>19</v>
      </c>
      <c r="B112" s="46">
        <v>43617</v>
      </c>
      <c r="C112" s="57">
        <v>998</v>
      </c>
      <c r="D112" s="221">
        <f>'base(indices)'!G117</f>
        <v>1.11068352</v>
      </c>
      <c r="E112" s="60">
        <f t="shared" si="30"/>
        <v>1108.4621529600001</v>
      </c>
      <c r="F112" s="360">
        <f>'base(indices)'!I117</f>
        <v>1.7061E-2</v>
      </c>
      <c r="G112" s="60">
        <f t="shared" si="31"/>
        <v>18.911472791650564</v>
      </c>
      <c r="H112" s="57">
        <f t="shared" si="32"/>
        <v>1127.3736257516507</v>
      </c>
      <c r="I112" s="294">
        <f t="shared" si="45"/>
        <v>21649.565790651111</v>
      </c>
      <c r="J112" s="102">
        <f>IF((I112)+K112&gt;I148,I148-K112,(I112))</f>
        <v>21649.565790651111</v>
      </c>
      <c r="K112" s="102">
        <f t="shared" si="33"/>
        <v>7970.8649286713926</v>
      </c>
      <c r="L112" s="186">
        <f t="shared" si="48"/>
        <v>29620.430719322503</v>
      </c>
      <c r="M112" s="102">
        <f t="shared" si="49"/>
        <v>20567.087501118556</v>
      </c>
      <c r="N112" s="102">
        <f t="shared" si="46"/>
        <v>7572.3216822378226</v>
      </c>
      <c r="O112" s="102">
        <f t="shared" si="47"/>
        <v>28139.40918335638</v>
      </c>
      <c r="P112" s="102">
        <f t="shared" si="50"/>
        <v>19484.609211586001</v>
      </c>
      <c r="Q112" s="102">
        <f t="shared" si="34"/>
        <v>7173.7784358042536</v>
      </c>
      <c r="R112" s="102">
        <f t="shared" si="35"/>
        <v>26658.387647390256</v>
      </c>
      <c r="S112" s="102">
        <f t="shared" si="36"/>
        <v>17319.652632520891</v>
      </c>
      <c r="T112" s="102">
        <f t="shared" si="37"/>
        <v>6376.6919429371146</v>
      </c>
      <c r="U112" s="102">
        <f t="shared" si="38"/>
        <v>23696.344575458006</v>
      </c>
      <c r="V112" s="102">
        <f t="shared" si="39"/>
        <v>15154.696053455777</v>
      </c>
      <c r="W112" s="102">
        <f t="shared" si="40"/>
        <v>5579.6054500699747</v>
      </c>
      <c r="X112" s="102">
        <f t="shared" si="41"/>
        <v>20734.301503525752</v>
      </c>
      <c r="Y112" s="102">
        <f t="shared" si="42"/>
        <v>12989.739474390666</v>
      </c>
      <c r="Z112" s="102">
        <f t="shared" si="43"/>
        <v>4782.5189572028357</v>
      </c>
      <c r="AA112" s="66">
        <f t="shared" si="44"/>
        <v>17772.258431593502</v>
      </c>
    </row>
    <row r="113" spans="1:27" ht="13.5" customHeight="1">
      <c r="A113" s="118">
        <v>18</v>
      </c>
      <c r="B113" s="56">
        <v>43647</v>
      </c>
      <c r="C113" s="57">
        <v>998</v>
      </c>
      <c r="D113" s="221">
        <f>'base(indices)'!G118</f>
        <v>1.11001751</v>
      </c>
      <c r="E113" s="70">
        <f t="shared" si="30"/>
        <v>1107.7974749800001</v>
      </c>
      <c r="F113" s="360">
        <f>'base(indices)'!I118</f>
        <v>1.7061E-2</v>
      </c>
      <c r="G113" s="70">
        <f t="shared" si="31"/>
        <v>18.900132720633781</v>
      </c>
      <c r="H113" s="68">
        <f t="shared" si="32"/>
        <v>1126.6976077006339</v>
      </c>
      <c r="I113" s="295">
        <f t="shared" si="45"/>
        <v>20522.192164899461</v>
      </c>
      <c r="J113" s="122">
        <f>IF((I113)+K113&gt;I148,I148-K113,(I113))</f>
        <v>20522.192164899461</v>
      </c>
      <c r="K113" s="122">
        <f t="shared" si="33"/>
        <v>7970.8649286713926</v>
      </c>
      <c r="L113" s="183">
        <f t="shared" si="48"/>
        <v>28493.057093570853</v>
      </c>
      <c r="M113" s="122">
        <f t="shared" si="49"/>
        <v>19496.082556654488</v>
      </c>
      <c r="N113" s="122">
        <f t="shared" si="46"/>
        <v>7572.3216822378226</v>
      </c>
      <c r="O113" s="122">
        <f t="shared" si="47"/>
        <v>27068.404238892312</v>
      </c>
      <c r="P113" s="104">
        <f t="shared" si="50"/>
        <v>18469.972948409515</v>
      </c>
      <c r="Q113" s="122">
        <f t="shared" si="34"/>
        <v>7173.7784358042536</v>
      </c>
      <c r="R113" s="122">
        <f t="shared" si="35"/>
        <v>25643.751384213771</v>
      </c>
      <c r="S113" s="122">
        <f t="shared" si="36"/>
        <v>16417.753731919569</v>
      </c>
      <c r="T113" s="122">
        <f t="shared" si="37"/>
        <v>6376.6919429371146</v>
      </c>
      <c r="U113" s="122">
        <f t="shared" si="38"/>
        <v>22794.445674856684</v>
      </c>
      <c r="V113" s="122">
        <f t="shared" si="39"/>
        <v>14365.534515429621</v>
      </c>
      <c r="W113" s="122">
        <f t="shared" si="40"/>
        <v>5579.6054500699747</v>
      </c>
      <c r="X113" s="122">
        <f t="shared" si="41"/>
        <v>19945.139965499595</v>
      </c>
      <c r="Y113" s="122">
        <f t="shared" si="42"/>
        <v>12313.315298939677</v>
      </c>
      <c r="Z113" s="122">
        <f t="shared" si="43"/>
        <v>4782.5189572028357</v>
      </c>
      <c r="AA113" s="52">
        <f t="shared" si="44"/>
        <v>17095.834256142512</v>
      </c>
    </row>
    <row r="114" spans="1:27" ht="13.5" customHeight="1">
      <c r="A114" s="118">
        <v>17</v>
      </c>
      <c r="B114" s="46">
        <v>43678</v>
      </c>
      <c r="C114" s="57">
        <v>998</v>
      </c>
      <c r="D114" s="221">
        <f>'base(indices)'!G119</f>
        <v>1.10901939</v>
      </c>
      <c r="E114" s="60">
        <f t="shared" si="30"/>
        <v>1106.80135122</v>
      </c>
      <c r="F114" s="360">
        <f>'base(indices)'!I119</f>
        <v>1.7061E-2</v>
      </c>
      <c r="G114" s="60">
        <f t="shared" si="31"/>
        <v>18.883137853164421</v>
      </c>
      <c r="H114" s="57">
        <f t="shared" si="32"/>
        <v>1125.6844890731645</v>
      </c>
      <c r="I114" s="294">
        <f t="shared" si="45"/>
        <v>19395.494557198828</v>
      </c>
      <c r="J114" s="102">
        <f>IF((I114)+K114&gt;I148,I148-K114,(I114))</f>
        <v>19395.494557198828</v>
      </c>
      <c r="K114" s="102">
        <f t="shared" si="33"/>
        <v>7970.8649286713926</v>
      </c>
      <c r="L114" s="186">
        <f t="shared" si="48"/>
        <v>27366.35948587022</v>
      </c>
      <c r="M114" s="102">
        <f t="shared" si="49"/>
        <v>18425.719829338886</v>
      </c>
      <c r="N114" s="102">
        <f t="shared" si="46"/>
        <v>7572.3216822378226</v>
      </c>
      <c r="O114" s="102">
        <f t="shared" si="47"/>
        <v>25998.04151157671</v>
      </c>
      <c r="P114" s="102">
        <f t="shared" si="50"/>
        <v>17455.945101478945</v>
      </c>
      <c r="Q114" s="102">
        <f t="shared" si="34"/>
        <v>7173.7784358042536</v>
      </c>
      <c r="R114" s="102">
        <f t="shared" si="35"/>
        <v>24629.7235372832</v>
      </c>
      <c r="S114" s="102">
        <f t="shared" si="36"/>
        <v>15516.395645759063</v>
      </c>
      <c r="T114" s="102">
        <f t="shared" si="37"/>
        <v>6376.6919429371146</v>
      </c>
      <c r="U114" s="102">
        <f t="shared" si="38"/>
        <v>21893.087588696177</v>
      </c>
      <c r="V114" s="102">
        <f t="shared" si="39"/>
        <v>13576.846190039179</v>
      </c>
      <c r="W114" s="102">
        <f t="shared" si="40"/>
        <v>5579.6054500699747</v>
      </c>
      <c r="X114" s="102">
        <f t="shared" si="41"/>
        <v>19156.451640109153</v>
      </c>
      <c r="Y114" s="102">
        <f t="shared" si="42"/>
        <v>11637.296734319296</v>
      </c>
      <c r="Z114" s="102">
        <f t="shared" si="43"/>
        <v>4782.5189572028357</v>
      </c>
      <c r="AA114" s="66">
        <f t="shared" si="44"/>
        <v>16419.815691522133</v>
      </c>
    </row>
    <row r="115" spans="1:27" ht="13.5" customHeight="1">
      <c r="A115" s="118">
        <v>16</v>
      </c>
      <c r="B115" s="56">
        <v>43709</v>
      </c>
      <c r="C115" s="57">
        <v>998</v>
      </c>
      <c r="D115" s="221">
        <f>'base(indices)'!G120</f>
        <v>1.10813289</v>
      </c>
      <c r="E115" s="70">
        <f t="shared" si="30"/>
        <v>1105.9166242200001</v>
      </c>
      <c r="F115" s="360">
        <f>'base(indices)'!I120</f>
        <v>1.7061E-2</v>
      </c>
      <c r="G115" s="70">
        <f t="shared" si="31"/>
        <v>18.868043525817424</v>
      </c>
      <c r="H115" s="68">
        <f t="shared" si="32"/>
        <v>1124.7846677458176</v>
      </c>
      <c r="I115" s="295">
        <f t="shared" si="45"/>
        <v>18269.810068125662</v>
      </c>
      <c r="J115" s="122">
        <f>IF((I115)+K115&gt;I148,I148-K115,(I115))</f>
        <v>18269.810068125662</v>
      </c>
      <c r="K115" s="122">
        <f t="shared" si="33"/>
        <v>7970.8649286713926</v>
      </c>
      <c r="L115" s="183">
        <f t="shared" si="48"/>
        <v>26240.674996797054</v>
      </c>
      <c r="M115" s="122">
        <f t="shared" si="49"/>
        <v>17356.319564719379</v>
      </c>
      <c r="N115" s="122">
        <f t="shared" si="46"/>
        <v>7572.3216822378226</v>
      </c>
      <c r="O115" s="122">
        <f t="shared" si="47"/>
        <v>24928.641246957202</v>
      </c>
      <c r="P115" s="104">
        <f t="shared" si="50"/>
        <v>16442.829061313096</v>
      </c>
      <c r="Q115" s="122">
        <f t="shared" si="34"/>
        <v>7173.7784358042536</v>
      </c>
      <c r="R115" s="122">
        <f t="shared" si="35"/>
        <v>23616.607497117351</v>
      </c>
      <c r="S115" s="122">
        <f t="shared" si="36"/>
        <v>14615.84805450053</v>
      </c>
      <c r="T115" s="122">
        <f t="shared" si="37"/>
        <v>6376.6919429371146</v>
      </c>
      <c r="U115" s="122">
        <f t="shared" si="38"/>
        <v>20992.539997437645</v>
      </c>
      <c r="V115" s="122">
        <f t="shared" si="39"/>
        <v>12788.867047687963</v>
      </c>
      <c r="W115" s="122">
        <f t="shared" si="40"/>
        <v>5579.6054500699747</v>
      </c>
      <c r="X115" s="122">
        <f t="shared" si="41"/>
        <v>18368.472497757939</v>
      </c>
      <c r="Y115" s="122">
        <f t="shared" si="42"/>
        <v>10961.886040875397</v>
      </c>
      <c r="Z115" s="122">
        <f t="shared" si="43"/>
        <v>4782.5189572028357</v>
      </c>
      <c r="AA115" s="52">
        <f t="shared" si="44"/>
        <v>15744.404998078233</v>
      </c>
    </row>
    <row r="116" spans="1:27" ht="13.5" customHeight="1">
      <c r="A116" s="118">
        <v>15</v>
      </c>
      <c r="B116" s="56">
        <v>43739</v>
      </c>
      <c r="C116" s="57">
        <v>998</v>
      </c>
      <c r="D116" s="221">
        <f>'base(indices)'!G121</f>
        <v>1.1071364699999999</v>
      </c>
      <c r="E116" s="60">
        <f t="shared" si="30"/>
        <v>1104.9221970599999</v>
      </c>
      <c r="F116" s="360">
        <f>'base(indices)'!I121</f>
        <v>1.7061E-2</v>
      </c>
      <c r="G116" s="60">
        <f t="shared" si="31"/>
        <v>18.851077604040658</v>
      </c>
      <c r="H116" s="57">
        <f t="shared" si="32"/>
        <v>1123.7732746640406</v>
      </c>
      <c r="I116" s="294">
        <f t="shared" si="45"/>
        <v>17145.025400379844</v>
      </c>
      <c r="J116" s="102">
        <f>IF((I116)+K116&gt;I148,I148-K116,(I116))</f>
        <v>17145.025400379844</v>
      </c>
      <c r="K116" s="102">
        <f t="shared" si="33"/>
        <v>7970.8649286713926</v>
      </c>
      <c r="L116" s="186">
        <f t="shared" si="48"/>
        <v>25115.890329051235</v>
      </c>
      <c r="M116" s="102">
        <f t="shared" si="49"/>
        <v>16287.774130360851</v>
      </c>
      <c r="N116" s="102">
        <f t="shared" si="46"/>
        <v>7572.3216822378226</v>
      </c>
      <c r="O116" s="102">
        <f t="shared" si="47"/>
        <v>23860.095812598673</v>
      </c>
      <c r="P116" s="102">
        <f t="shared" si="50"/>
        <v>15430.52286034186</v>
      </c>
      <c r="Q116" s="102">
        <f t="shared" si="34"/>
        <v>7173.7784358042536</v>
      </c>
      <c r="R116" s="102">
        <f t="shared" si="35"/>
        <v>22604.301296146114</v>
      </c>
      <c r="S116" s="102">
        <f t="shared" si="36"/>
        <v>13716.020320303876</v>
      </c>
      <c r="T116" s="102">
        <f t="shared" si="37"/>
        <v>6376.6919429371146</v>
      </c>
      <c r="U116" s="102">
        <f t="shared" si="38"/>
        <v>20092.712263240992</v>
      </c>
      <c r="V116" s="102">
        <f t="shared" si="39"/>
        <v>12001.517780265889</v>
      </c>
      <c r="W116" s="102">
        <f t="shared" si="40"/>
        <v>5579.6054500699747</v>
      </c>
      <c r="X116" s="102">
        <f t="shared" si="41"/>
        <v>17581.123230335863</v>
      </c>
      <c r="Y116" s="102">
        <f t="shared" si="42"/>
        <v>10287.015240227905</v>
      </c>
      <c r="Z116" s="102">
        <f t="shared" si="43"/>
        <v>4782.5189572028357</v>
      </c>
      <c r="AA116" s="66">
        <f t="shared" si="44"/>
        <v>15069.534197430741</v>
      </c>
    </row>
    <row r="117" spans="1:27" ht="13.5" customHeight="1">
      <c r="A117" s="118">
        <v>14</v>
      </c>
      <c r="B117" s="46">
        <v>43770</v>
      </c>
      <c r="C117" s="57">
        <v>998</v>
      </c>
      <c r="D117" s="221">
        <f>'base(indices)'!G122</f>
        <v>1.10614094</v>
      </c>
      <c r="E117" s="70">
        <f t="shared" si="30"/>
        <v>1103.9286581199999</v>
      </c>
      <c r="F117" s="360">
        <f>'base(indices)'!I122</f>
        <v>1.7061E-2</v>
      </c>
      <c r="G117" s="70">
        <f t="shared" si="31"/>
        <v>18.83412683618532</v>
      </c>
      <c r="H117" s="68">
        <f t="shared" si="32"/>
        <v>1122.7627849561852</v>
      </c>
      <c r="I117" s="295">
        <f t="shared" si="45"/>
        <v>16021.252125715802</v>
      </c>
      <c r="J117" s="122">
        <f>IF((I117)+K117&gt;I148,I148-K117,(I117))</f>
        <v>16021.252125715802</v>
      </c>
      <c r="K117" s="122">
        <f t="shared" si="33"/>
        <v>7970.8649286713926</v>
      </c>
      <c r="L117" s="183">
        <f t="shared" si="48"/>
        <v>23992.117054387196</v>
      </c>
      <c r="M117" s="122">
        <f t="shared" si="49"/>
        <v>15220.189519430012</v>
      </c>
      <c r="N117" s="122">
        <f t="shared" si="46"/>
        <v>7572.3216822378226</v>
      </c>
      <c r="O117" s="122">
        <f t="shared" si="47"/>
        <v>22792.511201667836</v>
      </c>
      <c r="P117" s="104">
        <f t="shared" si="50"/>
        <v>14419.126913144222</v>
      </c>
      <c r="Q117" s="122">
        <f t="shared" si="34"/>
        <v>7173.7784358042536</v>
      </c>
      <c r="R117" s="122">
        <f t="shared" si="35"/>
        <v>21592.905348948476</v>
      </c>
      <c r="S117" s="122">
        <f t="shared" si="36"/>
        <v>12817.001700572642</v>
      </c>
      <c r="T117" s="122">
        <f t="shared" si="37"/>
        <v>6376.6919429371146</v>
      </c>
      <c r="U117" s="122">
        <f t="shared" si="38"/>
        <v>19193.693643509756</v>
      </c>
      <c r="V117" s="122">
        <f t="shared" si="39"/>
        <v>11214.87648800106</v>
      </c>
      <c r="W117" s="122">
        <f t="shared" si="40"/>
        <v>5579.6054500699747</v>
      </c>
      <c r="X117" s="122">
        <f t="shared" si="41"/>
        <v>16794.481938071036</v>
      </c>
      <c r="Y117" s="122">
        <f t="shared" si="42"/>
        <v>9612.7512754294803</v>
      </c>
      <c r="Z117" s="122">
        <f t="shared" si="43"/>
        <v>4782.5189572028357</v>
      </c>
      <c r="AA117" s="52">
        <f t="shared" si="44"/>
        <v>14395.270232632316</v>
      </c>
    </row>
    <row r="118" spans="1:27" ht="13.5" customHeight="1" thickBot="1">
      <c r="A118" s="229">
        <v>13</v>
      </c>
      <c r="B118" s="161">
        <v>43800</v>
      </c>
      <c r="C118" s="231">
        <v>998</v>
      </c>
      <c r="D118" s="232">
        <f>'base(indices)'!G123</f>
        <v>1.1045945100000001</v>
      </c>
      <c r="E118" s="233">
        <f t="shared" si="30"/>
        <v>1102.3853209800002</v>
      </c>
      <c r="F118" s="361">
        <f>'base(indices)'!I123</f>
        <v>1.7061E-2</v>
      </c>
      <c r="G118" s="233">
        <f t="shared" si="31"/>
        <v>18.807795961239783</v>
      </c>
      <c r="H118" s="231">
        <f t="shared" si="32"/>
        <v>1121.1931169412401</v>
      </c>
      <c r="I118" s="296">
        <f>I117-H117</f>
        <v>14898.489340759617</v>
      </c>
      <c r="J118" s="95">
        <f>IF((I118)+K118&gt;I$148,I$148-K118,(I118))</f>
        <v>14898.489340759617</v>
      </c>
      <c r="K118" s="95">
        <f t="shared" si="33"/>
        <v>7970.8649286713926</v>
      </c>
      <c r="L118" s="270">
        <f>J118+K118</f>
        <v>22869.354269431009</v>
      </c>
      <c r="M118" s="95">
        <f>J118*M$9</f>
        <v>14153.564873721636</v>
      </c>
      <c r="N118" s="95">
        <f>K118*M$9</f>
        <v>7572.3216822378226</v>
      </c>
      <c r="O118" s="95">
        <f>M118+N118</f>
        <v>21725.88655595946</v>
      </c>
      <c r="P118" s="95">
        <f>J118*$P$9</f>
        <v>13408.640406683657</v>
      </c>
      <c r="Q118" s="95">
        <f>K118*P$9</f>
        <v>7173.7784358042536</v>
      </c>
      <c r="R118" s="95">
        <f>P118+Q118</f>
        <v>20582.41884248791</v>
      </c>
      <c r="S118" s="95">
        <f>J118*S$9</f>
        <v>11918.791472607694</v>
      </c>
      <c r="T118" s="95">
        <f>K118*S$9</f>
        <v>6376.6919429371146</v>
      </c>
      <c r="U118" s="95">
        <f>S118+T118</f>
        <v>18295.483415544808</v>
      </c>
      <c r="V118" s="95">
        <f>J118*V$9</f>
        <v>10428.942538531732</v>
      </c>
      <c r="W118" s="95">
        <f>K118*V$9</f>
        <v>5579.6054500699747</v>
      </c>
      <c r="X118" s="95">
        <f>V118+W118</f>
        <v>16008.547988601706</v>
      </c>
      <c r="Y118" s="95">
        <f t="shared" si="42"/>
        <v>8939.0936044557693</v>
      </c>
      <c r="Z118" s="95">
        <f t="shared" si="43"/>
        <v>4782.5189572028357</v>
      </c>
      <c r="AA118" s="237">
        <f t="shared" si="44"/>
        <v>13721.612561658605</v>
      </c>
    </row>
    <row r="119" spans="1:27" ht="13.5" customHeight="1">
      <c r="A119" s="269">
        <v>12</v>
      </c>
      <c r="B119" s="246">
        <v>43831</v>
      </c>
      <c r="C119" s="347">
        <v>1039</v>
      </c>
      <c r="D119" s="259">
        <f>'base(indices)'!G124</f>
        <v>1.0931167799999999</v>
      </c>
      <c r="E119" s="203">
        <f t="shared" si="30"/>
        <v>1135.74833442</v>
      </c>
      <c r="F119" s="360">
        <f>'base(indices)'!I124</f>
        <v>1.7061E-2</v>
      </c>
      <c r="G119" s="203">
        <f t="shared" si="31"/>
        <v>19.377002333539618</v>
      </c>
      <c r="H119" s="204">
        <f t="shared" si="32"/>
        <v>1155.1253367535396</v>
      </c>
      <c r="I119" s="297">
        <f t="shared" ref="I119:I130" si="53">I118-H118</f>
        <v>13777.296223818377</v>
      </c>
      <c r="J119" s="205">
        <f>IF((I119)+K119&gt;I$148,I148-K119,(I119))</f>
        <v>13777.296223818377</v>
      </c>
      <c r="K119" s="205">
        <f t="shared" si="33"/>
        <v>7970.8649286713926</v>
      </c>
      <c r="L119" s="198">
        <f t="shared" ref="L119:L130" si="54">J119+K119</f>
        <v>21748.161152489771</v>
      </c>
      <c r="M119" s="205">
        <f t="shared" ref="M119:M130" si="55">J119*M$9</f>
        <v>13088.431412627458</v>
      </c>
      <c r="N119" s="205">
        <f t="shared" ref="N119:N130" si="56">K119*M$9</f>
        <v>7572.3216822378226</v>
      </c>
      <c r="O119" s="205">
        <f t="shared" ref="O119:O130" si="57">M119+N119</f>
        <v>20660.753094865282</v>
      </c>
      <c r="P119" s="197">
        <f t="shared" ref="P119:P130" si="58">J119*$P$9</f>
        <v>12399.56660143654</v>
      </c>
      <c r="Q119" s="205">
        <f t="shared" ref="Q119:Q130" si="59">K119*P$9</f>
        <v>7173.7784358042536</v>
      </c>
      <c r="R119" s="205">
        <f t="shared" ref="R119:R130" si="60">P119+Q119</f>
        <v>19573.345037240793</v>
      </c>
      <c r="S119" s="205">
        <f t="shared" ref="S119:S130" si="61">J119*S$9</f>
        <v>11021.836979054702</v>
      </c>
      <c r="T119" s="205">
        <f t="shared" ref="T119:T130" si="62">K119*S$9</f>
        <v>6376.6919429371146</v>
      </c>
      <c r="U119" s="205">
        <f t="shared" ref="U119:U130" si="63">S119+T119</f>
        <v>17398.528921991816</v>
      </c>
      <c r="V119" s="205">
        <f t="shared" ref="V119:V130" si="64">J119*V$9</f>
        <v>9644.1073566728628</v>
      </c>
      <c r="W119" s="205">
        <f t="shared" ref="W119:W130" si="65">K119*V$9</f>
        <v>5579.6054500699747</v>
      </c>
      <c r="X119" s="205">
        <f t="shared" ref="X119:X130" si="66">V119+W119</f>
        <v>15223.712806742838</v>
      </c>
      <c r="Y119" s="205">
        <f t="shared" si="42"/>
        <v>8266.3777342910253</v>
      </c>
      <c r="Z119" s="205">
        <f t="shared" si="43"/>
        <v>4782.5189572028357</v>
      </c>
      <c r="AA119" s="196">
        <f t="shared" si="44"/>
        <v>13048.896691493861</v>
      </c>
    </row>
    <row r="120" spans="1:27" ht="13.5" customHeight="1">
      <c r="A120" s="118">
        <v>11</v>
      </c>
      <c r="B120" s="216">
        <v>43862</v>
      </c>
      <c r="C120" s="174">
        <v>1045</v>
      </c>
      <c r="D120" s="221">
        <f>'base(indices)'!G125</f>
        <v>1.08541037</v>
      </c>
      <c r="E120" s="60">
        <f t="shared" si="30"/>
        <v>1134.25383665</v>
      </c>
      <c r="F120" s="360">
        <f>'base(indices)'!I125</f>
        <v>1.7061E-2</v>
      </c>
      <c r="G120" s="60">
        <f t="shared" si="31"/>
        <v>19.351504707085649</v>
      </c>
      <c r="H120" s="57">
        <f t="shared" si="32"/>
        <v>1153.6053413570858</v>
      </c>
      <c r="I120" s="294">
        <f t="shared" si="53"/>
        <v>12622.170887064838</v>
      </c>
      <c r="J120" s="102">
        <f>IF((I120)+K120&gt;I$148,I$148-K120,(I120))</f>
        <v>12622.170887064838</v>
      </c>
      <c r="K120" s="102">
        <f t="shared" si="33"/>
        <v>7970.8649286713926</v>
      </c>
      <c r="L120" s="186">
        <f t="shared" si="54"/>
        <v>20593.035815736232</v>
      </c>
      <c r="M120" s="102">
        <f t="shared" si="55"/>
        <v>11991.062342711595</v>
      </c>
      <c r="N120" s="102">
        <f t="shared" si="56"/>
        <v>7572.3216822378226</v>
      </c>
      <c r="O120" s="102">
        <f t="shared" si="57"/>
        <v>19563.384024949417</v>
      </c>
      <c r="P120" s="102">
        <f t="shared" si="58"/>
        <v>11359.953798358354</v>
      </c>
      <c r="Q120" s="102">
        <f t="shared" si="59"/>
        <v>7173.7784358042536</v>
      </c>
      <c r="R120" s="102">
        <f t="shared" si="60"/>
        <v>18533.732234162606</v>
      </c>
      <c r="S120" s="102">
        <f t="shared" si="61"/>
        <v>10097.736709651872</v>
      </c>
      <c r="T120" s="102">
        <f t="shared" si="62"/>
        <v>6376.6919429371146</v>
      </c>
      <c r="U120" s="102">
        <f t="shared" si="63"/>
        <v>16474.428652588987</v>
      </c>
      <c r="V120" s="102">
        <f t="shared" si="64"/>
        <v>8835.5196209453861</v>
      </c>
      <c r="W120" s="102">
        <f t="shared" si="65"/>
        <v>5579.6054500699747</v>
      </c>
      <c r="X120" s="102">
        <f t="shared" si="66"/>
        <v>14415.125071015362</v>
      </c>
      <c r="Y120" s="102">
        <f t="shared" si="42"/>
        <v>7573.3025322389021</v>
      </c>
      <c r="Z120" s="102">
        <f t="shared" si="43"/>
        <v>4782.5189572028357</v>
      </c>
      <c r="AA120" s="66">
        <f t="shared" si="44"/>
        <v>12355.821489441738</v>
      </c>
    </row>
    <row r="121" spans="1:27" ht="13.5" customHeight="1">
      <c r="A121" s="118">
        <v>10</v>
      </c>
      <c r="B121" s="217">
        <v>43891</v>
      </c>
      <c r="C121" s="174">
        <v>1045</v>
      </c>
      <c r="D121" s="221">
        <f>'base(indices)'!G126</f>
        <v>1.0830277100000001</v>
      </c>
      <c r="E121" s="70">
        <f t="shared" si="30"/>
        <v>1131.7639569500002</v>
      </c>
      <c r="F121" s="360">
        <f>'base(indices)'!I126</f>
        <v>1.7061E-2</v>
      </c>
      <c r="G121" s="70">
        <f t="shared" si="31"/>
        <v>19.309024869523952</v>
      </c>
      <c r="H121" s="68">
        <f t="shared" si="32"/>
        <v>1151.0729818195241</v>
      </c>
      <c r="I121" s="295">
        <f t="shared" si="53"/>
        <v>11468.565545707752</v>
      </c>
      <c r="J121" s="122">
        <f>IF((I121)+K121&gt;I$148,N149-K121,(I121))</f>
        <v>11468.565545707752</v>
      </c>
      <c r="K121" s="122">
        <f t="shared" si="33"/>
        <v>7970.8649286713926</v>
      </c>
      <c r="L121" s="183">
        <f t="shared" si="54"/>
        <v>19439.430474379144</v>
      </c>
      <c r="M121" s="122">
        <f t="shared" si="55"/>
        <v>10895.137268422364</v>
      </c>
      <c r="N121" s="122">
        <f t="shared" si="56"/>
        <v>7572.3216822378226</v>
      </c>
      <c r="O121" s="122">
        <f t="shared" si="57"/>
        <v>18467.458950660188</v>
      </c>
      <c r="P121" s="104">
        <f t="shared" si="58"/>
        <v>10321.708991136977</v>
      </c>
      <c r="Q121" s="122">
        <f t="shared" si="59"/>
        <v>7173.7784358042536</v>
      </c>
      <c r="R121" s="122">
        <f t="shared" si="60"/>
        <v>17495.487426941232</v>
      </c>
      <c r="S121" s="122">
        <f t="shared" si="61"/>
        <v>9174.8524365662015</v>
      </c>
      <c r="T121" s="122">
        <f t="shared" si="62"/>
        <v>6376.6919429371146</v>
      </c>
      <c r="U121" s="122">
        <f t="shared" si="63"/>
        <v>15551.544379503317</v>
      </c>
      <c r="V121" s="122">
        <f t="shared" si="64"/>
        <v>8027.9958819954254</v>
      </c>
      <c r="W121" s="122">
        <f t="shared" si="65"/>
        <v>5579.6054500699747</v>
      </c>
      <c r="X121" s="122">
        <f t="shared" si="66"/>
        <v>13607.6013320654</v>
      </c>
      <c r="Y121" s="122">
        <f t="shared" si="42"/>
        <v>6881.1393274246511</v>
      </c>
      <c r="Z121" s="122">
        <f t="shared" si="43"/>
        <v>4782.5189572028357</v>
      </c>
      <c r="AA121" s="52">
        <f t="shared" si="44"/>
        <v>11663.658284627487</v>
      </c>
    </row>
    <row r="122" spans="1:27" ht="13.5" customHeight="1">
      <c r="A122" s="118">
        <v>9</v>
      </c>
      <c r="B122" s="216">
        <v>43922</v>
      </c>
      <c r="C122" s="174">
        <v>1045</v>
      </c>
      <c r="D122" s="221">
        <f>'base(indices)'!G127</f>
        <v>1.08281114</v>
      </c>
      <c r="E122" s="60">
        <f t="shared" si="30"/>
        <v>1131.5376412999999</v>
      </c>
      <c r="F122" s="360">
        <f>'base(indices)'!I127</f>
        <v>1.7061E-2</v>
      </c>
      <c r="G122" s="60">
        <f t="shared" si="31"/>
        <v>19.3051636982193</v>
      </c>
      <c r="H122" s="57">
        <f t="shared" si="32"/>
        <v>1150.8428049982192</v>
      </c>
      <c r="I122" s="294">
        <f t="shared" si="53"/>
        <v>10317.492563888227</v>
      </c>
      <c r="J122" s="102">
        <f>IF((I122)+K122&gt;I$148,I$148-K122,(I122))</f>
        <v>10317.492563888227</v>
      </c>
      <c r="K122" s="102">
        <f t="shared" si="33"/>
        <v>7970.8649286713926</v>
      </c>
      <c r="L122" s="186">
        <f t="shared" si="54"/>
        <v>18288.357492559619</v>
      </c>
      <c r="M122" s="102">
        <f t="shared" si="55"/>
        <v>9801.6179356938155</v>
      </c>
      <c r="N122" s="102">
        <f t="shared" si="56"/>
        <v>7572.3216822378226</v>
      </c>
      <c r="O122" s="102">
        <f t="shared" si="57"/>
        <v>17373.939617931639</v>
      </c>
      <c r="P122" s="102">
        <f t="shared" si="58"/>
        <v>9285.7433074994042</v>
      </c>
      <c r="Q122" s="102">
        <f t="shared" si="59"/>
        <v>7173.7784358042536</v>
      </c>
      <c r="R122" s="102">
        <f t="shared" si="60"/>
        <v>16459.52174330366</v>
      </c>
      <c r="S122" s="102">
        <f t="shared" si="61"/>
        <v>8253.9940511105815</v>
      </c>
      <c r="T122" s="102">
        <f t="shared" si="62"/>
        <v>6376.6919429371146</v>
      </c>
      <c r="U122" s="102">
        <f t="shared" si="63"/>
        <v>14630.685994047697</v>
      </c>
      <c r="V122" s="102">
        <f t="shared" si="64"/>
        <v>7222.2447947217579</v>
      </c>
      <c r="W122" s="102">
        <f t="shared" si="65"/>
        <v>5579.6054500699747</v>
      </c>
      <c r="X122" s="102">
        <f t="shared" si="66"/>
        <v>12801.850244791733</v>
      </c>
      <c r="Y122" s="102">
        <f t="shared" si="42"/>
        <v>6190.4955383329361</v>
      </c>
      <c r="Z122" s="102">
        <f t="shared" si="43"/>
        <v>4782.5189572028357</v>
      </c>
      <c r="AA122" s="66">
        <f t="shared" si="44"/>
        <v>10973.014495535772</v>
      </c>
    </row>
    <row r="123" spans="1:27" ht="13.5" customHeight="1">
      <c r="A123" s="118">
        <v>8</v>
      </c>
      <c r="B123" s="217">
        <v>43952</v>
      </c>
      <c r="C123" s="174">
        <v>1045</v>
      </c>
      <c r="D123" s="221">
        <f>'base(indices)'!G128</f>
        <v>1.08291944</v>
      </c>
      <c r="E123" s="70">
        <f t="shared" si="30"/>
        <v>1131.6508148</v>
      </c>
      <c r="F123" s="360">
        <f>'base(indices)'!I128</f>
        <v>1.7061E-2</v>
      </c>
      <c r="G123" s="70">
        <f t="shared" si="31"/>
        <v>19.3070945513028</v>
      </c>
      <c r="H123" s="68">
        <f t="shared" si="32"/>
        <v>1150.9579093513028</v>
      </c>
      <c r="I123" s="295">
        <f t="shared" si="53"/>
        <v>9166.6497588900074</v>
      </c>
      <c r="J123" s="122">
        <f>IF((I123)+K123&gt;I$148,N151-K123,(I123))</f>
        <v>9166.6497588900074</v>
      </c>
      <c r="K123" s="122">
        <f t="shared" si="33"/>
        <v>7970.8649286713926</v>
      </c>
      <c r="L123" s="183">
        <f t="shared" si="54"/>
        <v>17137.514687561401</v>
      </c>
      <c r="M123" s="122">
        <f t="shared" si="55"/>
        <v>8708.3172709455066</v>
      </c>
      <c r="N123" s="122">
        <f t="shared" si="56"/>
        <v>7572.3216822378226</v>
      </c>
      <c r="O123" s="122">
        <f t="shared" si="57"/>
        <v>16280.63895318333</v>
      </c>
      <c r="P123" s="104">
        <f t="shared" si="58"/>
        <v>8249.9847830010076</v>
      </c>
      <c r="Q123" s="122">
        <f t="shared" si="59"/>
        <v>7173.7784358042536</v>
      </c>
      <c r="R123" s="122">
        <f t="shared" si="60"/>
        <v>15423.763218805261</v>
      </c>
      <c r="S123" s="122">
        <f t="shared" si="61"/>
        <v>7333.3198071120059</v>
      </c>
      <c r="T123" s="122">
        <f t="shared" si="62"/>
        <v>6376.6919429371146</v>
      </c>
      <c r="U123" s="122">
        <f t="shared" si="63"/>
        <v>13710.011750049121</v>
      </c>
      <c r="V123" s="122">
        <f t="shared" si="64"/>
        <v>6416.6548312230052</v>
      </c>
      <c r="W123" s="122">
        <f t="shared" si="65"/>
        <v>5579.6054500699747</v>
      </c>
      <c r="X123" s="122">
        <f t="shared" si="66"/>
        <v>11996.26028129298</v>
      </c>
      <c r="Y123" s="122">
        <f t="shared" si="42"/>
        <v>5499.9898553340045</v>
      </c>
      <c r="Z123" s="122">
        <f t="shared" si="43"/>
        <v>4782.5189572028357</v>
      </c>
      <c r="AA123" s="52">
        <f t="shared" si="44"/>
        <v>10282.50881253684</v>
      </c>
    </row>
    <row r="124" spans="1:27" ht="13.5" customHeight="1">
      <c r="A124" s="118">
        <v>7</v>
      </c>
      <c r="B124" s="216">
        <v>43983</v>
      </c>
      <c r="C124" s="174">
        <v>1045</v>
      </c>
      <c r="D124" s="221">
        <f>'base(indices)'!G129</f>
        <v>1.08934658</v>
      </c>
      <c r="E124" s="60">
        <f t="shared" si="30"/>
        <v>1138.3671761000001</v>
      </c>
      <c r="F124" s="360">
        <f>'base(indices)'!I129</f>
        <v>1.7061E-2</v>
      </c>
      <c r="G124" s="60">
        <f t="shared" si="31"/>
        <v>19.421682391442101</v>
      </c>
      <c r="H124" s="57">
        <f t="shared" si="32"/>
        <v>1157.7888584914422</v>
      </c>
      <c r="I124" s="294">
        <f t="shared" si="53"/>
        <v>8015.6918495387044</v>
      </c>
      <c r="J124" s="102">
        <f>IF((I124)+K124&gt;I$148,I$148-K124,(I124))</f>
        <v>8015.6918495387044</v>
      </c>
      <c r="K124" s="102">
        <f t="shared" si="33"/>
        <v>7970.8649286713926</v>
      </c>
      <c r="L124" s="186">
        <f t="shared" si="54"/>
        <v>15986.556778210097</v>
      </c>
      <c r="M124" s="102">
        <f t="shared" si="55"/>
        <v>7614.9072570617691</v>
      </c>
      <c r="N124" s="102">
        <f t="shared" si="56"/>
        <v>7572.3216822378226</v>
      </c>
      <c r="O124" s="102">
        <f t="shared" si="57"/>
        <v>15187.228939299592</v>
      </c>
      <c r="P124" s="102">
        <f t="shared" si="58"/>
        <v>7214.1226645848337</v>
      </c>
      <c r="Q124" s="102">
        <f t="shared" si="59"/>
        <v>7173.7784358042536</v>
      </c>
      <c r="R124" s="102">
        <f t="shared" si="60"/>
        <v>14387.901100389088</v>
      </c>
      <c r="S124" s="102">
        <f t="shared" si="61"/>
        <v>6412.5534796309639</v>
      </c>
      <c r="T124" s="102">
        <f t="shared" si="62"/>
        <v>6376.6919429371146</v>
      </c>
      <c r="U124" s="102">
        <f t="shared" si="63"/>
        <v>12789.245422568078</v>
      </c>
      <c r="V124" s="102">
        <f t="shared" si="64"/>
        <v>5610.9842946770932</v>
      </c>
      <c r="W124" s="102">
        <f t="shared" si="65"/>
        <v>5579.6054500699747</v>
      </c>
      <c r="X124" s="102">
        <f t="shared" si="66"/>
        <v>11190.589744747067</v>
      </c>
      <c r="Y124" s="102">
        <f t="shared" si="42"/>
        <v>4809.4151097232225</v>
      </c>
      <c r="Z124" s="102">
        <f t="shared" si="43"/>
        <v>4782.5189572028357</v>
      </c>
      <c r="AA124" s="66">
        <f t="shared" si="44"/>
        <v>9591.9340669260582</v>
      </c>
    </row>
    <row r="125" spans="1:27" ht="13.5" customHeight="1">
      <c r="A125" s="118">
        <v>6</v>
      </c>
      <c r="B125" s="217">
        <v>44013</v>
      </c>
      <c r="C125" s="174">
        <v>1045</v>
      </c>
      <c r="D125" s="221">
        <f>'base(indices)'!G130</f>
        <v>1.08912875</v>
      </c>
      <c r="E125" s="70">
        <f t="shared" si="30"/>
        <v>1138.13954375</v>
      </c>
      <c r="F125" s="360">
        <f>'base(indices)'!I130</f>
        <v>1.7061E-2</v>
      </c>
      <c r="G125" s="70">
        <f t="shared" si="31"/>
        <v>19.417798755918749</v>
      </c>
      <c r="H125" s="68">
        <f t="shared" si="32"/>
        <v>1157.5573425059188</v>
      </c>
      <c r="I125" s="295">
        <f t="shared" si="53"/>
        <v>6857.9029910472618</v>
      </c>
      <c r="J125" s="122">
        <f>IF((I125)+K125&gt;I$148,N153-K125,(I125))</f>
        <v>6857.9029910472618</v>
      </c>
      <c r="K125" s="122">
        <f t="shared" si="33"/>
        <v>7970.8649286713926</v>
      </c>
      <c r="L125" s="183">
        <f t="shared" si="54"/>
        <v>14828.767919718655</v>
      </c>
      <c r="M125" s="122">
        <f t="shared" si="55"/>
        <v>6515.0078414948985</v>
      </c>
      <c r="N125" s="122">
        <f t="shared" si="56"/>
        <v>7572.3216822378226</v>
      </c>
      <c r="O125" s="122">
        <f t="shared" si="57"/>
        <v>14087.329523732722</v>
      </c>
      <c r="P125" s="104">
        <f t="shared" si="58"/>
        <v>6172.112691942536</v>
      </c>
      <c r="Q125" s="122">
        <f t="shared" si="59"/>
        <v>7173.7784358042536</v>
      </c>
      <c r="R125" s="122">
        <f t="shared" si="60"/>
        <v>13345.891127746789</v>
      </c>
      <c r="S125" s="122">
        <f t="shared" si="61"/>
        <v>5486.3223928378102</v>
      </c>
      <c r="T125" s="122">
        <f t="shared" si="62"/>
        <v>6376.6919429371146</v>
      </c>
      <c r="U125" s="122">
        <f t="shared" si="63"/>
        <v>11863.014335774926</v>
      </c>
      <c r="V125" s="122">
        <f t="shared" si="64"/>
        <v>4800.5320937330825</v>
      </c>
      <c r="W125" s="122">
        <f t="shared" si="65"/>
        <v>5579.6054500699747</v>
      </c>
      <c r="X125" s="122">
        <f t="shared" si="66"/>
        <v>10380.137543803057</v>
      </c>
      <c r="Y125" s="122">
        <f t="shared" si="42"/>
        <v>4114.7417946283567</v>
      </c>
      <c r="Z125" s="122">
        <f t="shared" si="43"/>
        <v>4782.5189572028357</v>
      </c>
      <c r="AA125" s="52">
        <f t="shared" si="44"/>
        <v>8897.2607518311925</v>
      </c>
    </row>
    <row r="126" spans="1:27" ht="13.5" customHeight="1">
      <c r="A126" s="118">
        <v>5</v>
      </c>
      <c r="B126" s="216">
        <v>44044</v>
      </c>
      <c r="C126" s="174">
        <v>1045</v>
      </c>
      <c r="D126" s="221">
        <f>'base(indices)'!G131</f>
        <v>1.0858711400000001</v>
      </c>
      <c r="E126" s="60">
        <f t="shared" si="30"/>
        <v>1134.7353413000001</v>
      </c>
      <c r="F126" s="360">
        <f>'base(indices)'!I131</f>
        <v>1.7061E-2</v>
      </c>
      <c r="G126" s="60">
        <f t="shared" si="31"/>
        <v>19.3597196579193</v>
      </c>
      <c r="H126" s="57">
        <f t="shared" si="32"/>
        <v>1154.0950609579195</v>
      </c>
      <c r="I126" s="294">
        <f t="shared" si="53"/>
        <v>5700.3456485413426</v>
      </c>
      <c r="J126" s="102">
        <f>IF((I126)+K126&gt;I$148,I$148-K126,(I126))</f>
        <v>5700.3456485413426</v>
      </c>
      <c r="K126" s="102">
        <f t="shared" si="33"/>
        <v>7970.8649286713926</v>
      </c>
      <c r="L126" s="186">
        <f t="shared" si="54"/>
        <v>13671.210577212736</v>
      </c>
      <c r="M126" s="102">
        <f t="shared" si="55"/>
        <v>5415.328366114275</v>
      </c>
      <c r="N126" s="102">
        <f t="shared" si="56"/>
        <v>7572.3216822378226</v>
      </c>
      <c r="O126" s="102">
        <f t="shared" si="57"/>
        <v>12987.650048352098</v>
      </c>
      <c r="P126" s="102">
        <f t="shared" si="58"/>
        <v>5130.3110836872083</v>
      </c>
      <c r="Q126" s="102">
        <f t="shared" si="59"/>
        <v>7173.7784358042536</v>
      </c>
      <c r="R126" s="102">
        <f t="shared" si="60"/>
        <v>12304.089519491463</v>
      </c>
      <c r="S126" s="102">
        <f t="shared" si="61"/>
        <v>4560.2765188330741</v>
      </c>
      <c r="T126" s="102">
        <f t="shared" si="62"/>
        <v>6376.6919429371146</v>
      </c>
      <c r="U126" s="102">
        <f t="shared" si="63"/>
        <v>10936.96846177019</v>
      </c>
      <c r="V126" s="102">
        <f t="shared" si="64"/>
        <v>3990.2419539789394</v>
      </c>
      <c r="W126" s="102">
        <f t="shared" si="65"/>
        <v>5579.6054500699747</v>
      </c>
      <c r="X126" s="102">
        <f t="shared" si="66"/>
        <v>9569.8474040489145</v>
      </c>
      <c r="Y126" s="102">
        <f t="shared" si="42"/>
        <v>3420.2073891248056</v>
      </c>
      <c r="Z126" s="102">
        <f t="shared" si="43"/>
        <v>4782.5189572028357</v>
      </c>
      <c r="AA126" s="66">
        <f t="shared" si="44"/>
        <v>8202.7263463276413</v>
      </c>
    </row>
    <row r="127" spans="1:27" ht="13.5" customHeight="1">
      <c r="A127" s="118">
        <v>4</v>
      </c>
      <c r="B127" s="217">
        <v>44075</v>
      </c>
      <c r="C127" s="174">
        <v>1045</v>
      </c>
      <c r="D127" s="221">
        <f>'base(indices)'!G132</f>
        <v>1.0833793700000001</v>
      </c>
      <c r="E127" s="70">
        <f t="shared" si="30"/>
        <v>1132.1314416500002</v>
      </c>
      <c r="F127" s="360">
        <f>'base(indices)'!I132</f>
        <v>1.5758000000000001E-2</v>
      </c>
      <c r="G127" s="70">
        <f t="shared" si="31"/>
        <v>17.840127257520702</v>
      </c>
      <c r="H127" s="68">
        <f t="shared" si="32"/>
        <v>1149.9715689075208</v>
      </c>
      <c r="I127" s="295">
        <f t="shared" si="53"/>
        <v>4546.2505875834231</v>
      </c>
      <c r="J127" s="122">
        <f>IF((I127)+K127&gt;I$148,N155-K127,(I127))</f>
        <v>4546.2505875834231</v>
      </c>
      <c r="K127" s="122">
        <f t="shared" si="33"/>
        <v>7970.8649286713926</v>
      </c>
      <c r="L127" s="183">
        <f t="shared" si="54"/>
        <v>12517.115516254817</v>
      </c>
      <c r="M127" s="122">
        <f t="shared" si="55"/>
        <v>4318.9380582042513</v>
      </c>
      <c r="N127" s="122">
        <f t="shared" si="56"/>
        <v>7572.3216822378226</v>
      </c>
      <c r="O127" s="122">
        <f t="shared" si="57"/>
        <v>11891.259740442074</v>
      </c>
      <c r="P127" s="104">
        <f t="shared" si="58"/>
        <v>4091.6255288250809</v>
      </c>
      <c r="Q127" s="122">
        <f t="shared" si="59"/>
        <v>7173.7784358042536</v>
      </c>
      <c r="R127" s="122">
        <f t="shared" si="60"/>
        <v>11265.403964629335</v>
      </c>
      <c r="S127" s="122">
        <f t="shared" si="61"/>
        <v>3637.0004700667387</v>
      </c>
      <c r="T127" s="122">
        <f t="shared" si="62"/>
        <v>6376.6919429371146</v>
      </c>
      <c r="U127" s="122">
        <f t="shared" si="63"/>
        <v>10013.692413003853</v>
      </c>
      <c r="V127" s="122">
        <f t="shared" si="64"/>
        <v>3182.375411308396</v>
      </c>
      <c r="W127" s="122">
        <f t="shared" si="65"/>
        <v>5579.6054500699747</v>
      </c>
      <c r="X127" s="122">
        <f t="shared" si="66"/>
        <v>8761.9808613783716</v>
      </c>
      <c r="Y127" s="122">
        <f t="shared" si="42"/>
        <v>2727.7503525500538</v>
      </c>
      <c r="Z127" s="122">
        <f t="shared" si="43"/>
        <v>4782.5189572028357</v>
      </c>
      <c r="AA127" s="52">
        <f t="shared" si="44"/>
        <v>7510.26930975289</v>
      </c>
    </row>
    <row r="128" spans="1:27" ht="13.5" customHeight="1">
      <c r="A128" s="118">
        <v>3</v>
      </c>
      <c r="B128" s="216">
        <v>44105</v>
      </c>
      <c r="C128" s="174">
        <v>1045</v>
      </c>
      <c r="D128" s="221">
        <f>'base(indices)'!G133</f>
        <v>1.0785260000000001</v>
      </c>
      <c r="E128" s="60">
        <f t="shared" si="30"/>
        <v>1127.0596700000001</v>
      </c>
      <c r="F128" s="360">
        <f>'base(indices)'!I133</f>
        <v>1.4599000000000001E-2</v>
      </c>
      <c r="G128" s="60">
        <f t="shared" si="31"/>
        <v>16.453944122330004</v>
      </c>
      <c r="H128" s="57">
        <f t="shared" si="32"/>
        <v>1143.5136141223302</v>
      </c>
      <c r="I128" s="294">
        <f t="shared" si="53"/>
        <v>3396.2790186759021</v>
      </c>
      <c r="J128" s="102">
        <f>IF((I128)+K128&gt;I$148,I$148-K128,(I128))</f>
        <v>3396.2790186759021</v>
      </c>
      <c r="K128" s="102">
        <f t="shared" si="33"/>
        <v>7970.8649286713926</v>
      </c>
      <c r="L128" s="186">
        <f t="shared" si="54"/>
        <v>11367.143947347295</v>
      </c>
      <c r="M128" s="102">
        <f t="shared" si="55"/>
        <v>3226.4650677421068</v>
      </c>
      <c r="N128" s="102">
        <f t="shared" si="56"/>
        <v>7572.3216822378226</v>
      </c>
      <c r="O128" s="102">
        <f t="shared" si="57"/>
        <v>10798.786749979929</v>
      </c>
      <c r="P128" s="102">
        <f t="shared" si="58"/>
        <v>3056.6511168083121</v>
      </c>
      <c r="Q128" s="102">
        <f t="shared" si="59"/>
        <v>7173.7784358042536</v>
      </c>
      <c r="R128" s="102">
        <f t="shared" si="60"/>
        <v>10230.429552612566</v>
      </c>
      <c r="S128" s="102">
        <f t="shared" si="61"/>
        <v>2717.023214940722</v>
      </c>
      <c r="T128" s="102">
        <f t="shared" si="62"/>
        <v>6376.6919429371146</v>
      </c>
      <c r="U128" s="102">
        <f t="shared" si="63"/>
        <v>9093.7151578778357</v>
      </c>
      <c r="V128" s="102">
        <f t="shared" si="64"/>
        <v>2377.3953130731311</v>
      </c>
      <c r="W128" s="102">
        <f t="shared" si="65"/>
        <v>5579.6054500699747</v>
      </c>
      <c r="X128" s="102">
        <f t="shared" si="66"/>
        <v>7957.0007631431054</v>
      </c>
      <c r="Y128" s="102">
        <f t="shared" si="42"/>
        <v>2037.7674112055411</v>
      </c>
      <c r="Z128" s="102">
        <f t="shared" si="43"/>
        <v>4782.5189572028357</v>
      </c>
      <c r="AA128" s="66">
        <f t="shared" si="44"/>
        <v>6820.2863684083768</v>
      </c>
    </row>
    <row r="129" spans="1:34" ht="13.5" customHeight="1">
      <c r="A129" s="118">
        <v>2</v>
      </c>
      <c r="B129" s="216">
        <v>44136</v>
      </c>
      <c r="C129" s="174">
        <v>1045</v>
      </c>
      <c r="D129" s="221">
        <f>'base(indices)'!G134</f>
        <v>1.0684822700000001</v>
      </c>
      <c r="E129" s="70">
        <f t="shared" si="30"/>
        <v>1116.5639721500002</v>
      </c>
      <c r="F129" s="360">
        <f>'base(indices)'!I134</f>
        <v>1.3440000000000001E-2</v>
      </c>
      <c r="G129" s="70">
        <f t="shared" si="31"/>
        <v>15.006619785696003</v>
      </c>
      <c r="H129" s="68">
        <f t="shared" si="32"/>
        <v>1131.5705919356963</v>
      </c>
      <c r="I129" s="295">
        <f t="shared" si="53"/>
        <v>2252.7654045535719</v>
      </c>
      <c r="J129" s="122">
        <f>IF((I129)+K129&gt;I$148,N157-K129,(I129))</f>
        <v>2252.7654045535719</v>
      </c>
      <c r="K129" s="122">
        <f t="shared" si="33"/>
        <v>7970.8649286713926</v>
      </c>
      <c r="L129" s="183">
        <f t="shared" si="54"/>
        <v>10223.630333224964</v>
      </c>
      <c r="M129" s="122">
        <f t="shared" si="55"/>
        <v>2140.1271343258932</v>
      </c>
      <c r="N129" s="122">
        <f t="shared" si="56"/>
        <v>7572.3216822378226</v>
      </c>
      <c r="O129" s="122">
        <f t="shared" si="57"/>
        <v>9712.4488165637158</v>
      </c>
      <c r="P129" s="104">
        <f t="shared" si="58"/>
        <v>2027.4888640982147</v>
      </c>
      <c r="Q129" s="122">
        <f t="shared" si="59"/>
        <v>7173.7784358042536</v>
      </c>
      <c r="R129" s="122">
        <f t="shared" si="60"/>
        <v>9201.2672999024689</v>
      </c>
      <c r="S129" s="122">
        <f t="shared" si="61"/>
        <v>1802.2123236428577</v>
      </c>
      <c r="T129" s="122">
        <f t="shared" si="62"/>
        <v>6376.6919429371146</v>
      </c>
      <c r="U129" s="122">
        <f t="shared" si="63"/>
        <v>8178.9042665799725</v>
      </c>
      <c r="V129" s="122">
        <f t="shared" si="64"/>
        <v>1576.9357831875002</v>
      </c>
      <c r="W129" s="122">
        <f t="shared" si="65"/>
        <v>5579.6054500699747</v>
      </c>
      <c r="X129" s="122">
        <f t="shared" si="66"/>
        <v>7156.5412332574751</v>
      </c>
      <c r="Y129" s="122">
        <f t="shared" si="42"/>
        <v>1351.6592427321432</v>
      </c>
      <c r="Z129" s="122">
        <f t="shared" si="43"/>
        <v>4782.5189572028357</v>
      </c>
      <c r="AA129" s="52">
        <f t="shared" si="44"/>
        <v>6134.1781999349787</v>
      </c>
    </row>
    <row r="130" spans="1:34" ht="12.75" customHeight="1" thickBot="1">
      <c r="A130" s="229">
        <v>1</v>
      </c>
      <c r="B130" s="217">
        <v>44166</v>
      </c>
      <c r="C130" s="231">
        <v>1045</v>
      </c>
      <c r="D130" s="232">
        <f>'base(indices)'!G135</f>
        <v>1.0598970999999999</v>
      </c>
      <c r="E130" s="233">
        <f t="shared" si="30"/>
        <v>1107.5924694999999</v>
      </c>
      <c r="F130" s="362">
        <f>'base(indices)'!I135</f>
        <v>1.2281E-2</v>
      </c>
      <c r="G130" s="233">
        <f t="shared" si="31"/>
        <v>13.602343117929498</v>
      </c>
      <c r="H130" s="231">
        <f t="shared" si="32"/>
        <v>1121.1948126179293</v>
      </c>
      <c r="I130" s="296">
        <f t="shared" si="53"/>
        <v>1121.1948126178756</v>
      </c>
      <c r="J130" s="95">
        <f>IF((I130)+K130&gt;I$148,I$148-K130,(I130))</f>
        <v>1121.1948126178756</v>
      </c>
      <c r="K130" s="95">
        <f t="shared" si="33"/>
        <v>7970.8649286713926</v>
      </c>
      <c r="L130" s="270">
        <f t="shared" si="54"/>
        <v>9092.0597412892675</v>
      </c>
      <c r="M130" s="95">
        <f t="shared" si="55"/>
        <v>1065.1350719869818</v>
      </c>
      <c r="N130" s="95">
        <f t="shared" si="56"/>
        <v>7572.3216822378226</v>
      </c>
      <c r="O130" s="95">
        <f t="shared" si="57"/>
        <v>8637.4567542248042</v>
      </c>
      <c r="P130" s="95">
        <f t="shared" si="58"/>
        <v>1009.0753313560881</v>
      </c>
      <c r="Q130" s="95">
        <f t="shared" si="59"/>
        <v>7173.7784358042536</v>
      </c>
      <c r="R130" s="95">
        <f t="shared" si="60"/>
        <v>8182.8537671603417</v>
      </c>
      <c r="S130" s="95">
        <f t="shared" si="61"/>
        <v>896.95585009430056</v>
      </c>
      <c r="T130" s="95">
        <f t="shared" si="62"/>
        <v>6376.6919429371146</v>
      </c>
      <c r="U130" s="95">
        <f t="shared" si="63"/>
        <v>7273.6477930314149</v>
      </c>
      <c r="V130" s="95">
        <f t="shared" si="64"/>
        <v>784.8363688325129</v>
      </c>
      <c r="W130" s="95">
        <f t="shared" si="65"/>
        <v>5579.6054500699747</v>
      </c>
      <c r="X130" s="95">
        <f t="shared" si="66"/>
        <v>6364.4418189024873</v>
      </c>
      <c r="Y130" s="95">
        <f t="shared" si="42"/>
        <v>672.71688757072536</v>
      </c>
      <c r="Z130" s="95">
        <f t="shared" si="43"/>
        <v>4782.5189572028357</v>
      </c>
      <c r="AA130" s="237">
        <f t="shared" si="44"/>
        <v>5455.2358447735614</v>
      </c>
    </row>
    <row r="131" spans="1:34" ht="15" customHeight="1" thickBot="1">
      <c r="A131" s="248"/>
      <c r="B131" s="249" t="s">
        <v>170</v>
      </c>
      <c r="C131" s="249"/>
      <c r="D131" s="250"/>
      <c r="E131" s="251"/>
      <c r="F131" s="451">
        <f>'BENEFÍCIOS-SEM JRS E SEM CORREÇ'!F131:G131</f>
        <v>44409</v>
      </c>
      <c r="G131" s="451"/>
      <c r="H131" s="395">
        <f>SUM(H11:H130)</f>
        <v>124928.07610790325</v>
      </c>
      <c r="I131" s="396"/>
      <c r="J131" s="98"/>
      <c r="K131" s="98"/>
      <c r="L131" s="26"/>
      <c r="M131" s="99"/>
      <c r="N131" s="26"/>
      <c r="O131" s="99"/>
      <c r="P131" s="26"/>
    </row>
    <row r="132" spans="1:34" ht="24.75" customHeight="1" thickBot="1">
      <c r="A132" s="244"/>
      <c r="B132" s="158"/>
      <c r="C132" s="39"/>
      <c r="D132" s="240"/>
      <c r="E132" s="40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34" ht="14.25" customHeight="1">
      <c r="A133" s="238">
        <v>1</v>
      </c>
      <c r="B133" s="160">
        <v>44197</v>
      </c>
      <c r="C133" s="47">
        <f>'BENEFÍCIOS-SEM JRS E SEM CORREÇ'!C134</f>
        <v>1100</v>
      </c>
      <c r="D133" s="242">
        <f>'base(indices)'!G136</f>
        <v>1.0487800300000001</v>
      </c>
      <c r="E133" s="87">
        <f t="shared" ref="E133:E139" si="67">C133*D133</f>
        <v>1153.6580330000002</v>
      </c>
      <c r="F133" s="319">
        <f>'base(indices)'!I136</f>
        <v>1.1122E-2</v>
      </c>
      <c r="G133" s="87">
        <f t="shared" ref="G133:G139" si="68">E133*F133</f>
        <v>12.830984643026001</v>
      </c>
      <c r="H133" s="89">
        <f t="shared" ref="H133:H139" si="69">E133+G133</f>
        <v>1166.4890176430263</v>
      </c>
      <c r="I133" s="108">
        <f>I147</f>
        <v>7970.8649286713926</v>
      </c>
      <c r="J133" s="128">
        <v>0</v>
      </c>
      <c r="K133" s="100">
        <f t="shared" ref="K133:K143" si="70">I133</f>
        <v>7970.8649286713926</v>
      </c>
      <c r="L133" s="126">
        <f t="shared" ref="L133:L143" si="71">J133+K133</f>
        <v>7970.8649286713926</v>
      </c>
      <c r="M133" s="54">
        <f>$J133*M$9</f>
        <v>0</v>
      </c>
      <c r="N133" s="123">
        <f>$K133*M$9</f>
        <v>7572.3216822378226</v>
      </c>
      <c r="O133" s="55">
        <f>M133+N133</f>
        <v>7572.3216822378226</v>
      </c>
      <c r="P133" s="54">
        <f>$J133*P$9</f>
        <v>0</v>
      </c>
      <c r="Q133" s="123">
        <f>$K133*P$9</f>
        <v>7173.7784358042536</v>
      </c>
      <c r="R133" s="55">
        <f>P133+Q133</f>
        <v>7173.7784358042536</v>
      </c>
      <c r="S133" s="54">
        <f>$J133*S$9</f>
        <v>0</v>
      </c>
      <c r="T133" s="123">
        <f>$K133*S$9</f>
        <v>6376.6919429371146</v>
      </c>
      <c r="U133" s="55">
        <f>S133+T133</f>
        <v>6376.6919429371146</v>
      </c>
      <c r="V133" s="54">
        <f>$J133*V$9</f>
        <v>0</v>
      </c>
      <c r="W133" s="123">
        <f>$K133*V$9</f>
        <v>5579.6054500699747</v>
      </c>
      <c r="X133" s="55">
        <f>V133+W133</f>
        <v>5579.6054500699747</v>
      </c>
      <c r="Y133" s="54">
        <f t="shared" ref="Y133:Y144" si="72">$J133*Y$9</f>
        <v>0</v>
      </c>
      <c r="Z133" s="54">
        <f t="shared" ref="Z133:Z144" si="73">$K133*Y$9</f>
        <v>4782.5189572028357</v>
      </c>
      <c r="AA133" s="55">
        <f t="shared" ref="AA133:AA144" si="74">Y133+Z133</f>
        <v>4782.5189572028357</v>
      </c>
      <c r="AB133" s="18"/>
      <c r="AC133" s="18"/>
      <c r="AD133" s="18"/>
      <c r="AE133" s="18"/>
      <c r="AF133" s="19"/>
      <c r="AG133" s="18"/>
      <c r="AH133" s="18"/>
    </row>
    <row r="134" spans="1:34" s="30" customFormat="1" ht="14.25" customHeight="1">
      <c r="A134" s="118">
        <v>2</v>
      </c>
      <c r="B134" s="56">
        <v>44228</v>
      </c>
      <c r="C134" s="68">
        <f>'BENEFÍCIOS-SEM JRS E SEM CORREÇ'!C135</f>
        <v>1100</v>
      </c>
      <c r="D134" s="222">
        <f>'base(indices)'!G137</f>
        <v>1.0406628600000001</v>
      </c>
      <c r="E134" s="60">
        <f t="shared" si="67"/>
        <v>1144.7291460000001</v>
      </c>
      <c r="F134" s="305">
        <f>'base(indices)'!I137</f>
        <v>9.9629999999999996E-3</v>
      </c>
      <c r="G134" s="60">
        <f t="shared" si="68"/>
        <v>11.404936481598002</v>
      </c>
      <c r="H134" s="61">
        <f t="shared" si="69"/>
        <v>1156.1340824815982</v>
      </c>
      <c r="I134" s="106">
        <f t="shared" ref="I134:I144" si="75">I133-H133</f>
        <v>6804.3759110283663</v>
      </c>
      <c r="J134" s="63">
        <v>0</v>
      </c>
      <c r="K134" s="102">
        <f t="shared" si="70"/>
        <v>6804.3759110283663</v>
      </c>
      <c r="L134" s="127">
        <f t="shared" si="71"/>
        <v>6804.3759110283663</v>
      </c>
      <c r="M134" s="65">
        <f t="shared" ref="M134:M144" si="76">$J134*M$9</f>
        <v>0</v>
      </c>
      <c r="N134" s="102">
        <f t="shared" ref="N134:N139" si="77">$K134*M$9</f>
        <v>6464.1571154769481</v>
      </c>
      <c r="O134" s="66">
        <f t="shared" ref="O134:O139" si="78">M134+N134</f>
        <v>6464.1571154769481</v>
      </c>
      <c r="P134" s="65">
        <f t="shared" ref="P134:P144" si="79">$J134*P$9</f>
        <v>0</v>
      </c>
      <c r="Q134" s="102">
        <f t="shared" ref="Q134:Q139" si="80">$K134*P$9</f>
        <v>6123.9383199255299</v>
      </c>
      <c r="R134" s="66">
        <f t="shared" ref="R134:R139" si="81">P134+Q134</f>
        <v>6123.9383199255299</v>
      </c>
      <c r="S134" s="65">
        <f t="shared" ref="S134:S144" si="82">$J134*S$9</f>
        <v>0</v>
      </c>
      <c r="T134" s="102">
        <f t="shared" ref="T134:T139" si="83">$K134*S$9</f>
        <v>5443.5007288226934</v>
      </c>
      <c r="U134" s="66">
        <f t="shared" ref="U134:U139" si="84">S134+T134</f>
        <v>5443.5007288226934</v>
      </c>
      <c r="V134" s="65">
        <f t="shared" ref="V134:V144" si="85">$J134*V$9</f>
        <v>0</v>
      </c>
      <c r="W134" s="102">
        <f t="shared" ref="W134:W139" si="86">$K134*V$9</f>
        <v>4763.0631377198561</v>
      </c>
      <c r="X134" s="66">
        <f t="shared" ref="X134:X139" si="87">V134+W134</f>
        <v>4763.0631377198561</v>
      </c>
      <c r="Y134" s="65">
        <f t="shared" si="72"/>
        <v>0</v>
      </c>
      <c r="Z134" s="65">
        <f t="shared" si="73"/>
        <v>4082.6255466170196</v>
      </c>
      <c r="AA134" s="66">
        <f t="shared" si="74"/>
        <v>4082.6255466170196</v>
      </c>
      <c r="AB134" s="36"/>
      <c r="AC134" s="36"/>
      <c r="AD134" s="36"/>
      <c r="AE134" s="36"/>
      <c r="AF134" s="37"/>
      <c r="AG134" s="36"/>
      <c r="AH134" s="36"/>
    </row>
    <row r="135" spans="1:34" ht="14.25" customHeight="1">
      <c r="A135" s="117">
        <v>3</v>
      </c>
      <c r="B135" s="46">
        <v>44256</v>
      </c>
      <c r="C135" s="68">
        <f>'BENEFÍCIOS-SEM JRS E SEM CORREÇ'!C136</f>
        <v>1100</v>
      </c>
      <c r="D135" s="222">
        <f>'base(indices)'!G138</f>
        <v>1.03569154</v>
      </c>
      <c r="E135" s="70">
        <f t="shared" si="67"/>
        <v>1139.2606940000001</v>
      </c>
      <c r="F135" s="305">
        <f>'base(indices)'!I138</f>
        <v>8.8039999999999993E-3</v>
      </c>
      <c r="G135" s="70">
        <f t="shared" si="68"/>
        <v>10.030051149976</v>
      </c>
      <c r="H135" s="71">
        <f t="shared" si="69"/>
        <v>1149.2907451499761</v>
      </c>
      <c r="I135" s="107">
        <f t="shared" si="75"/>
        <v>5648.2418285467684</v>
      </c>
      <c r="J135" s="73">
        <v>0</v>
      </c>
      <c r="K135" s="104">
        <f t="shared" si="70"/>
        <v>5648.2418285467684</v>
      </c>
      <c r="L135" s="129">
        <f t="shared" si="71"/>
        <v>5648.2418285467684</v>
      </c>
      <c r="M135" s="51">
        <f t="shared" si="76"/>
        <v>0</v>
      </c>
      <c r="N135" s="122">
        <f t="shared" si="77"/>
        <v>5365.8297371194294</v>
      </c>
      <c r="O135" s="52">
        <f t="shared" si="78"/>
        <v>5365.8297371194294</v>
      </c>
      <c r="P135" s="51">
        <f t="shared" si="79"/>
        <v>0</v>
      </c>
      <c r="Q135" s="122">
        <f t="shared" si="80"/>
        <v>5083.4176456920914</v>
      </c>
      <c r="R135" s="52">
        <f t="shared" si="81"/>
        <v>5083.4176456920914</v>
      </c>
      <c r="S135" s="51">
        <f t="shared" si="82"/>
        <v>0</v>
      </c>
      <c r="T135" s="122">
        <f t="shared" si="83"/>
        <v>4518.5934628374152</v>
      </c>
      <c r="U135" s="52">
        <f t="shared" si="84"/>
        <v>4518.5934628374152</v>
      </c>
      <c r="V135" s="51">
        <f t="shared" si="85"/>
        <v>0</v>
      </c>
      <c r="W135" s="122">
        <f t="shared" si="86"/>
        <v>3953.7692799827378</v>
      </c>
      <c r="X135" s="52">
        <f t="shared" si="87"/>
        <v>3953.7692799827378</v>
      </c>
      <c r="Y135" s="138">
        <f t="shared" si="72"/>
        <v>0</v>
      </c>
      <c r="Z135" s="138">
        <f t="shared" si="73"/>
        <v>3388.9450971280608</v>
      </c>
      <c r="AA135" s="130">
        <f t="shared" si="74"/>
        <v>3388.9450971280608</v>
      </c>
      <c r="AB135" s="18"/>
      <c r="AC135" s="18"/>
      <c r="AD135" s="18"/>
      <c r="AE135" s="18"/>
      <c r="AF135" s="19"/>
      <c r="AG135" s="18"/>
      <c r="AH135" s="18"/>
    </row>
    <row r="136" spans="1:34" s="30" customFormat="1" ht="14.25" customHeight="1">
      <c r="A136" s="118">
        <v>4</v>
      </c>
      <c r="B136" s="56">
        <v>44287</v>
      </c>
      <c r="C136" s="68">
        <f>'BENEFÍCIOS-SEM JRS E SEM CORREÇ'!C137</f>
        <v>1100</v>
      </c>
      <c r="D136" s="222">
        <f>'base(indices)'!G139</f>
        <v>1.02614837</v>
      </c>
      <c r="E136" s="60">
        <f>C136*D136</f>
        <v>1128.763207</v>
      </c>
      <c r="F136" s="305">
        <f>'base(indices)'!I139</f>
        <v>7.6449999999999999E-3</v>
      </c>
      <c r="G136" s="60">
        <f>E136*F136</f>
        <v>8.6293947175149999</v>
      </c>
      <c r="H136" s="61">
        <f>E136+G136</f>
        <v>1137.3926017175149</v>
      </c>
      <c r="I136" s="106">
        <f t="shared" si="75"/>
        <v>4498.9510833967925</v>
      </c>
      <c r="J136" s="63">
        <v>0</v>
      </c>
      <c r="K136" s="102">
        <f>I136</f>
        <v>4498.9510833967925</v>
      </c>
      <c r="L136" s="127">
        <f>J136+K136</f>
        <v>4498.9510833967925</v>
      </c>
      <c r="M136" s="65">
        <f t="shared" si="76"/>
        <v>0</v>
      </c>
      <c r="N136" s="102">
        <f>$K136*M$9</f>
        <v>4274.0035292269522</v>
      </c>
      <c r="O136" s="66">
        <f>M136+N136</f>
        <v>4274.0035292269522</v>
      </c>
      <c r="P136" s="65">
        <f t="shared" si="79"/>
        <v>0</v>
      </c>
      <c r="Q136" s="102">
        <f>$K136*P$9</f>
        <v>4049.0559750571133</v>
      </c>
      <c r="R136" s="66">
        <f>P136+Q136</f>
        <v>4049.0559750571133</v>
      </c>
      <c r="S136" s="65">
        <f t="shared" si="82"/>
        <v>0</v>
      </c>
      <c r="T136" s="102">
        <f>$K136*S$9</f>
        <v>3599.1608667174341</v>
      </c>
      <c r="U136" s="66">
        <f>S136+T136</f>
        <v>3599.1608667174341</v>
      </c>
      <c r="V136" s="65">
        <f t="shared" si="85"/>
        <v>0</v>
      </c>
      <c r="W136" s="102">
        <f>$K136*V$9</f>
        <v>3149.2657583777545</v>
      </c>
      <c r="X136" s="66">
        <f>V136+W136</f>
        <v>3149.2657583777545</v>
      </c>
      <c r="Y136" s="65">
        <f t="shared" si="72"/>
        <v>0</v>
      </c>
      <c r="Z136" s="65">
        <f t="shared" si="73"/>
        <v>2699.3706500380754</v>
      </c>
      <c r="AA136" s="66">
        <f t="shared" si="74"/>
        <v>2699.3706500380754</v>
      </c>
      <c r="AB136" s="36"/>
      <c r="AC136" s="36"/>
      <c r="AD136" s="36"/>
      <c r="AE136" s="36"/>
      <c r="AF136" s="37"/>
      <c r="AG136" s="36"/>
      <c r="AH136" s="36"/>
    </row>
    <row r="137" spans="1:34" ht="14.25" customHeight="1">
      <c r="A137" s="118">
        <v>5</v>
      </c>
      <c r="B137" s="46">
        <v>44317</v>
      </c>
      <c r="C137" s="68">
        <f>'BENEFÍCIOS-SEM JRS E SEM CORREÇ'!C138</f>
        <v>1100</v>
      </c>
      <c r="D137" s="222">
        <f>'base(indices)'!G140</f>
        <v>1.0200282000000001</v>
      </c>
      <c r="E137" s="70">
        <f>C137*D137</f>
        <v>1122.0310200000001</v>
      </c>
      <c r="F137" s="305">
        <f>'base(indices)'!I140</f>
        <v>6.0549999999999996E-3</v>
      </c>
      <c r="G137" s="70">
        <f>E137*F137</f>
        <v>6.7938978261000003</v>
      </c>
      <c r="H137" s="71">
        <f>E137+G137</f>
        <v>1128.8249178261001</v>
      </c>
      <c r="I137" s="107">
        <f t="shared" si="75"/>
        <v>3361.5584816792775</v>
      </c>
      <c r="J137" s="73">
        <v>0</v>
      </c>
      <c r="K137" s="104">
        <f>I137</f>
        <v>3361.5584816792775</v>
      </c>
      <c r="L137" s="129">
        <f>J137+K137</f>
        <v>3361.5584816792775</v>
      </c>
      <c r="M137" s="51">
        <f t="shared" si="76"/>
        <v>0</v>
      </c>
      <c r="N137" s="122">
        <f>$K137*M$9</f>
        <v>3193.4805575953137</v>
      </c>
      <c r="O137" s="52">
        <f>M137+N137</f>
        <v>3193.4805575953137</v>
      </c>
      <c r="P137" s="51">
        <f t="shared" si="79"/>
        <v>0</v>
      </c>
      <c r="Q137" s="122">
        <f>$K137*P$9</f>
        <v>3025.4026335113499</v>
      </c>
      <c r="R137" s="52">
        <f>P137+Q137</f>
        <v>3025.4026335113499</v>
      </c>
      <c r="S137" s="51">
        <f t="shared" si="82"/>
        <v>0</v>
      </c>
      <c r="T137" s="122">
        <f>$K137*S$9</f>
        <v>2689.2467853434223</v>
      </c>
      <c r="U137" s="52">
        <f>S137+T137</f>
        <v>2689.2467853434223</v>
      </c>
      <c r="V137" s="51">
        <f t="shared" si="85"/>
        <v>0</v>
      </c>
      <c r="W137" s="122">
        <f>$K137*V$9</f>
        <v>2353.0909371754942</v>
      </c>
      <c r="X137" s="52">
        <f>V137+W137</f>
        <v>2353.0909371754942</v>
      </c>
      <c r="Y137" s="138">
        <f t="shared" si="72"/>
        <v>0</v>
      </c>
      <c r="Z137" s="138">
        <f t="shared" si="73"/>
        <v>2016.9350890075664</v>
      </c>
      <c r="AA137" s="130">
        <f t="shared" si="74"/>
        <v>2016.9350890075664</v>
      </c>
      <c r="AB137" s="18"/>
      <c r="AC137" s="18"/>
      <c r="AD137" s="18"/>
      <c r="AE137" s="18"/>
      <c r="AF137" s="19"/>
      <c r="AG137" s="18"/>
      <c r="AH137" s="18"/>
    </row>
    <row r="138" spans="1:34" s="30" customFormat="1" ht="14.25" customHeight="1">
      <c r="A138" s="117">
        <v>6</v>
      </c>
      <c r="B138" s="56">
        <v>44348</v>
      </c>
      <c r="C138" s="68">
        <f>'BENEFÍCIOS-SEM JRS E SEM CORREÇ'!C139</f>
        <v>1100</v>
      </c>
      <c r="D138" s="222">
        <f>'base(indices)'!G141</f>
        <v>1.0155597300000001</v>
      </c>
      <c r="E138" s="60">
        <f t="shared" si="67"/>
        <v>1117.1157030000002</v>
      </c>
      <c r="F138" s="305">
        <f>'base(indices)'!I141</f>
        <v>4.4650000000000002E-3</v>
      </c>
      <c r="G138" s="60">
        <f t="shared" si="68"/>
        <v>4.9879216138950007</v>
      </c>
      <c r="H138" s="61">
        <f t="shared" si="69"/>
        <v>1122.1036246138951</v>
      </c>
      <c r="I138" s="106">
        <f t="shared" si="75"/>
        <v>2232.7335638531777</v>
      </c>
      <c r="J138" s="63">
        <v>0</v>
      </c>
      <c r="K138" s="102">
        <f t="shared" si="70"/>
        <v>2232.7335638531777</v>
      </c>
      <c r="L138" s="127">
        <f t="shared" si="71"/>
        <v>2232.7335638531777</v>
      </c>
      <c r="M138" s="65">
        <f t="shared" si="76"/>
        <v>0</v>
      </c>
      <c r="N138" s="102">
        <f t="shared" si="77"/>
        <v>2121.0968856605186</v>
      </c>
      <c r="O138" s="66">
        <f t="shared" si="78"/>
        <v>2121.0968856605186</v>
      </c>
      <c r="P138" s="65">
        <f t="shared" si="79"/>
        <v>0</v>
      </c>
      <c r="Q138" s="102">
        <f t="shared" si="80"/>
        <v>2009.4602074678598</v>
      </c>
      <c r="R138" s="66">
        <f t="shared" si="81"/>
        <v>2009.4602074678598</v>
      </c>
      <c r="S138" s="65">
        <f t="shared" si="82"/>
        <v>0</v>
      </c>
      <c r="T138" s="102">
        <f t="shared" si="83"/>
        <v>1786.1868510825423</v>
      </c>
      <c r="U138" s="66">
        <f t="shared" si="84"/>
        <v>1786.1868510825423</v>
      </c>
      <c r="V138" s="65">
        <f t="shared" si="85"/>
        <v>0</v>
      </c>
      <c r="W138" s="102">
        <f t="shared" si="86"/>
        <v>1562.9134946972242</v>
      </c>
      <c r="X138" s="66">
        <f t="shared" si="87"/>
        <v>1562.9134946972242</v>
      </c>
      <c r="Y138" s="65">
        <f t="shared" si="72"/>
        <v>0</v>
      </c>
      <c r="Z138" s="65">
        <f t="shared" si="73"/>
        <v>1339.6401383119066</v>
      </c>
      <c r="AA138" s="66">
        <f t="shared" si="74"/>
        <v>1339.6401383119066</v>
      </c>
      <c r="AB138" s="36"/>
      <c r="AC138" s="36"/>
      <c r="AD138" s="36"/>
      <c r="AE138" s="36"/>
      <c r="AF138" s="37"/>
      <c r="AG138" s="36"/>
      <c r="AH138" s="36"/>
    </row>
    <row r="139" spans="1:34" ht="14.25" customHeight="1">
      <c r="A139" s="118">
        <v>7</v>
      </c>
      <c r="B139" s="46">
        <v>44378</v>
      </c>
      <c r="C139" s="68">
        <f>'BENEFÍCIOS-SEM JRS E SEM CORREÇ'!C140</f>
        <v>1100</v>
      </c>
      <c r="D139" s="222">
        <f>'base(indices)'!G142</f>
        <v>1.0071999700000001</v>
      </c>
      <c r="E139" s="70">
        <f t="shared" si="67"/>
        <v>1107.919967</v>
      </c>
      <c r="F139" s="305">
        <f>'base(indices)'!I142</f>
        <v>2.4459999999999998E-3</v>
      </c>
      <c r="G139" s="70">
        <f t="shared" si="68"/>
        <v>2.709972239282</v>
      </c>
      <c r="H139" s="71">
        <f t="shared" si="69"/>
        <v>1110.6299392392821</v>
      </c>
      <c r="I139" s="107">
        <f t="shared" si="75"/>
        <v>1110.6299392392825</v>
      </c>
      <c r="J139" s="73">
        <v>0</v>
      </c>
      <c r="K139" s="104">
        <f t="shared" si="70"/>
        <v>1110.6299392392825</v>
      </c>
      <c r="L139" s="129">
        <f t="shared" si="71"/>
        <v>1110.6299392392825</v>
      </c>
      <c r="M139" s="51">
        <f t="shared" si="76"/>
        <v>0</v>
      </c>
      <c r="N139" s="122">
        <f t="shared" si="77"/>
        <v>1055.0984422773183</v>
      </c>
      <c r="O139" s="52">
        <f t="shared" si="78"/>
        <v>1055.0984422773183</v>
      </c>
      <c r="P139" s="51">
        <f t="shared" si="79"/>
        <v>0</v>
      </c>
      <c r="Q139" s="122">
        <f t="shared" si="80"/>
        <v>999.56694531535425</v>
      </c>
      <c r="R139" s="52">
        <f t="shared" si="81"/>
        <v>999.56694531535425</v>
      </c>
      <c r="S139" s="51">
        <f t="shared" si="82"/>
        <v>0</v>
      </c>
      <c r="T139" s="122">
        <f t="shared" si="83"/>
        <v>888.50395139142609</v>
      </c>
      <c r="U139" s="52">
        <f t="shared" si="84"/>
        <v>888.50395139142609</v>
      </c>
      <c r="V139" s="51">
        <f t="shared" si="85"/>
        <v>0</v>
      </c>
      <c r="W139" s="122">
        <f t="shared" si="86"/>
        <v>777.4409574674977</v>
      </c>
      <c r="X139" s="52">
        <f t="shared" si="87"/>
        <v>777.4409574674977</v>
      </c>
      <c r="Y139" s="138">
        <f t="shared" si="72"/>
        <v>0</v>
      </c>
      <c r="Z139" s="138">
        <f t="shared" si="73"/>
        <v>666.37796354356954</v>
      </c>
      <c r="AA139" s="130">
        <f t="shared" si="74"/>
        <v>666.37796354356954</v>
      </c>
      <c r="AB139" s="18"/>
      <c r="AC139" s="18"/>
      <c r="AD139" s="18"/>
      <c r="AE139" s="18"/>
      <c r="AF139" s="19"/>
      <c r="AG139" s="18"/>
      <c r="AH139" s="18"/>
    </row>
    <row r="140" spans="1:34" s="30" customFormat="1" ht="14.25" customHeight="1">
      <c r="A140" s="118">
        <v>8</v>
      </c>
      <c r="B140" s="56">
        <v>44409</v>
      </c>
      <c r="C140" s="68">
        <f>'BENEFÍCIOS-SEM JRS E SEM CORREÇ'!C141</f>
        <v>0</v>
      </c>
      <c r="D140" s="222">
        <f>'base(indices)'!G143</f>
        <v>0</v>
      </c>
      <c r="E140" s="60">
        <f>C140*D140</f>
        <v>0</v>
      </c>
      <c r="F140" s="305">
        <f>'base(indices)'!I143</f>
        <v>0</v>
      </c>
      <c r="G140" s="60">
        <f>E140*F140</f>
        <v>0</v>
      </c>
      <c r="H140" s="61">
        <f>E140+G140</f>
        <v>0</v>
      </c>
      <c r="I140" s="106">
        <f t="shared" si="75"/>
        <v>0</v>
      </c>
      <c r="J140" s="63">
        <v>0</v>
      </c>
      <c r="K140" s="102">
        <f t="shared" si="70"/>
        <v>0</v>
      </c>
      <c r="L140" s="127">
        <f t="shared" si="71"/>
        <v>0</v>
      </c>
      <c r="M140" s="65">
        <f t="shared" si="76"/>
        <v>0</v>
      </c>
      <c r="N140" s="102">
        <f>$K140*M$9</f>
        <v>0</v>
      </c>
      <c r="O140" s="66">
        <f>M140+N140</f>
        <v>0</v>
      </c>
      <c r="P140" s="65">
        <f t="shared" si="79"/>
        <v>0</v>
      </c>
      <c r="Q140" s="102">
        <f>$K140*P$9</f>
        <v>0</v>
      </c>
      <c r="R140" s="66">
        <f>P140+Q140</f>
        <v>0</v>
      </c>
      <c r="S140" s="65">
        <f t="shared" si="82"/>
        <v>0</v>
      </c>
      <c r="T140" s="102">
        <f>$K140*S$9</f>
        <v>0</v>
      </c>
      <c r="U140" s="66">
        <f>S140+T140</f>
        <v>0</v>
      </c>
      <c r="V140" s="65">
        <f t="shared" si="85"/>
        <v>0</v>
      </c>
      <c r="W140" s="102">
        <f>$K140*V$9</f>
        <v>0</v>
      </c>
      <c r="X140" s="66">
        <f>V140+W140</f>
        <v>0</v>
      </c>
      <c r="Y140" s="65">
        <f t="shared" si="72"/>
        <v>0</v>
      </c>
      <c r="Z140" s="65">
        <f t="shared" si="73"/>
        <v>0</v>
      </c>
      <c r="AA140" s="66">
        <f t="shared" si="74"/>
        <v>0</v>
      </c>
      <c r="AB140" s="36"/>
      <c r="AC140" s="36"/>
      <c r="AD140" s="36"/>
      <c r="AE140" s="36"/>
      <c r="AF140" s="37"/>
      <c r="AG140" s="36"/>
      <c r="AH140" s="36"/>
    </row>
    <row r="141" spans="1:34" ht="14.25" customHeight="1">
      <c r="A141" s="117">
        <v>9</v>
      </c>
      <c r="B141" s="46">
        <v>44440</v>
      </c>
      <c r="C141" s="68">
        <f>'BENEFÍCIOS-SEM JRS E SEM CORREÇ'!C142</f>
        <v>0</v>
      </c>
      <c r="D141" s="222">
        <f>'base(indices)'!G144</f>
        <v>0</v>
      </c>
      <c r="E141" s="70">
        <f>C141*D141</f>
        <v>0</v>
      </c>
      <c r="F141" s="305">
        <f>'base(indices)'!I144</f>
        <v>0</v>
      </c>
      <c r="G141" s="70">
        <f>E141*F141</f>
        <v>0</v>
      </c>
      <c r="H141" s="71">
        <f>E141+G141</f>
        <v>0</v>
      </c>
      <c r="I141" s="107">
        <f t="shared" si="75"/>
        <v>0</v>
      </c>
      <c r="J141" s="73">
        <v>0</v>
      </c>
      <c r="K141" s="104">
        <f t="shared" si="70"/>
        <v>0</v>
      </c>
      <c r="L141" s="129">
        <f t="shared" si="71"/>
        <v>0</v>
      </c>
      <c r="M141" s="51">
        <f t="shared" si="76"/>
        <v>0</v>
      </c>
      <c r="N141" s="122">
        <f>$K141*M$9</f>
        <v>0</v>
      </c>
      <c r="O141" s="52">
        <f>M141+N141</f>
        <v>0</v>
      </c>
      <c r="P141" s="51">
        <f t="shared" si="79"/>
        <v>0</v>
      </c>
      <c r="Q141" s="122">
        <f>$K141*P$9</f>
        <v>0</v>
      </c>
      <c r="R141" s="52">
        <f>P141+Q141</f>
        <v>0</v>
      </c>
      <c r="S141" s="51">
        <f t="shared" si="82"/>
        <v>0</v>
      </c>
      <c r="T141" s="122">
        <f>$K141*S$9</f>
        <v>0</v>
      </c>
      <c r="U141" s="52">
        <f>S141+T141</f>
        <v>0</v>
      </c>
      <c r="V141" s="51">
        <f t="shared" si="85"/>
        <v>0</v>
      </c>
      <c r="W141" s="122">
        <f>$K141*V$9</f>
        <v>0</v>
      </c>
      <c r="X141" s="52">
        <f>V141+W141</f>
        <v>0</v>
      </c>
      <c r="Y141" s="138">
        <f t="shared" si="72"/>
        <v>0</v>
      </c>
      <c r="Z141" s="138">
        <f t="shared" si="73"/>
        <v>0</v>
      </c>
      <c r="AA141" s="130">
        <f t="shared" si="74"/>
        <v>0</v>
      </c>
      <c r="AB141" s="18"/>
      <c r="AC141" s="18"/>
      <c r="AD141" s="18"/>
      <c r="AE141" s="18"/>
      <c r="AF141" s="19"/>
      <c r="AG141" s="18"/>
      <c r="AH141" s="18"/>
    </row>
    <row r="142" spans="1:34" s="30" customFormat="1" ht="14.25" customHeight="1">
      <c r="A142" s="118">
        <v>10</v>
      </c>
      <c r="B142" s="56">
        <v>44470</v>
      </c>
      <c r="C142" s="68">
        <f>'BENEFÍCIOS-SEM JRS E SEM CORREÇ'!C143</f>
        <v>0</v>
      </c>
      <c r="D142" s="222">
        <f>'base(indices)'!G145</f>
        <v>0</v>
      </c>
      <c r="E142" s="60">
        <f>C142*D142</f>
        <v>0</v>
      </c>
      <c r="F142" s="305">
        <f>'base(indices)'!I145</f>
        <v>0</v>
      </c>
      <c r="G142" s="60">
        <f>E142*F142</f>
        <v>0</v>
      </c>
      <c r="H142" s="61">
        <f>E142+G142</f>
        <v>0</v>
      </c>
      <c r="I142" s="106">
        <f t="shared" si="75"/>
        <v>0</v>
      </c>
      <c r="J142" s="63">
        <v>0</v>
      </c>
      <c r="K142" s="102">
        <f t="shared" si="70"/>
        <v>0</v>
      </c>
      <c r="L142" s="127">
        <f t="shared" si="71"/>
        <v>0</v>
      </c>
      <c r="M142" s="65">
        <f t="shared" si="76"/>
        <v>0</v>
      </c>
      <c r="N142" s="102">
        <f>$K142*M$9</f>
        <v>0</v>
      </c>
      <c r="O142" s="66">
        <f>M142+N142</f>
        <v>0</v>
      </c>
      <c r="P142" s="65">
        <f t="shared" si="79"/>
        <v>0</v>
      </c>
      <c r="Q142" s="102">
        <f>$K142*P$9</f>
        <v>0</v>
      </c>
      <c r="R142" s="66">
        <f>P142+Q142</f>
        <v>0</v>
      </c>
      <c r="S142" s="65">
        <f t="shared" si="82"/>
        <v>0</v>
      </c>
      <c r="T142" s="102">
        <f>$K142*S$9</f>
        <v>0</v>
      </c>
      <c r="U142" s="66">
        <f>S142+T142</f>
        <v>0</v>
      </c>
      <c r="V142" s="65">
        <f t="shared" si="85"/>
        <v>0</v>
      </c>
      <c r="W142" s="102">
        <f>$K142*V$9</f>
        <v>0</v>
      </c>
      <c r="X142" s="66">
        <f>V142+W142</f>
        <v>0</v>
      </c>
      <c r="Y142" s="65">
        <f t="shared" si="72"/>
        <v>0</v>
      </c>
      <c r="Z142" s="65">
        <f t="shared" si="73"/>
        <v>0</v>
      </c>
      <c r="AA142" s="66">
        <f t="shared" si="74"/>
        <v>0</v>
      </c>
      <c r="AB142" s="36"/>
      <c r="AC142" s="36"/>
      <c r="AD142" s="36"/>
      <c r="AE142" s="36"/>
      <c r="AF142" s="37"/>
      <c r="AG142" s="36"/>
      <c r="AH142" s="36"/>
    </row>
    <row r="143" spans="1:34" ht="14.25" customHeight="1">
      <c r="A143" s="118">
        <v>11</v>
      </c>
      <c r="B143" s="46">
        <v>44501</v>
      </c>
      <c r="C143" s="68">
        <f>'BENEFÍCIOS-SEM JRS E SEM CORREÇ'!C144</f>
        <v>0</v>
      </c>
      <c r="D143" s="222">
        <f>'base(indices)'!G146</f>
        <v>0</v>
      </c>
      <c r="E143" s="70">
        <f>C143*D143</f>
        <v>0</v>
      </c>
      <c r="F143" s="305">
        <f>'base(indices)'!I146</f>
        <v>0</v>
      </c>
      <c r="G143" s="70">
        <f>E143*F143</f>
        <v>0</v>
      </c>
      <c r="H143" s="71">
        <f>E143+G143</f>
        <v>0</v>
      </c>
      <c r="I143" s="107">
        <f t="shared" si="75"/>
        <v>0</v>
      </c>
      <c r="J143" s="73">
        <v>0</v>
      </c>
      <c r="K143" s="104">
        <f t="shared" si="70"/>
        <v>0</v>
      </c>
      <c r="L143" s="129">
        <f t="shared" si="71"/>
        <v>0</v>
      </c>
      <c r="M143" s="51">
        <f t="shared" si="76"/>
        <v>0</v>
      </c>
      <c r="N143" s="122">
        <f>$K143*M$9</f>
        <v>0</v>
      </c>
      <c r="O143" s="52">
        <f>M143+N143</f>
        <v>0</v>
      </c>
      <c r="P143" s="51">
        <f t="shared" si="79"/>
        <v>0</v>
      </c>
      <c r="Q143" s="122">
        <f>$K143*P$9</f>
        <v>0</v>
      </c>
      <c r="R143" s="52">
        <f>P143+Q143</f>
        <v>0</v>
      </c>
      <c r="S143" s="51">
        <f t="shared" si="82"/>
        <v>0</v>
      </c>
      <c r="T143" s="122">
        <f>$K143*S$9</f>
        <v>0</v>
      </c>
      <c r="U143" s="52">
        <f>S143+T143</f>
        <v>0</v>
      </c>
      <c r="V143" s="51">
        <f t="shared" si="85"/>
        <v>0</v>
      </c>
      <c r="W143" s="122">
        <f>$K143*V$9</f>
        <v>0</v>
      </c>
      <c r="X143" s="52">
        <f>V143+W143</f>
        <v>0</v>
      </c>
      <c r="Y143" s="138">
        <f t="shared" si="72"/>
        <v>0</v>
      </c>
      <c r="Z143" s="138">
        <f t="shared" si="73"/>
        <v>0</v>
      </c>
      <c r="AA143" s="130">
        <f t="shared" si="74"/>
        <v>0</v>
      </c>
      <c r="AB143" s="18"/>
      <c r="AC143" s="18"/>
      <c r="AD143" s="18"/>
      <c r="AE143" s="18"/>
      <c r="AF143" s="19"/>
      <c r="AG143" s="18"/>
      <c r="AH143" s="18"/>
    </row>
    <row r="144" spans="1:34" ht="14.25" customHeight="1">
      <c r="A144" s="124">
        <v>12</v>
      </c>
      <c r="B144" s="56">
        <v>44531</v>
      </c>
      <c r="C144" s="68">
        <f>'BENEFÍCIOS-SEM JRS E SEM CORREÇ'!C145</f>
        <v>0</v>
      </c>
      <c r="D144" s="222">
        <f>'base(indices)'!G147</f>
        <v>0</v>
      </c>
      <c r="E144" s="70">
        <f>C144*D144</f>
        <v>0</v>
      </c>
      <c r="F144" s="305">
        <f>'base(indices)'!I147</f>
        <v>0</v>
      </c>
      <c r="G144" s="70">
        <f>E144*F144</f>
        <v>0</v>
      </c>
      <c r="H144" s="71">
        <f>E144+G144</f>
        <v>0</v>
      </c>
      <c r="I144" s="106">
        <f t="shared" si="75"/>
        <v>0</v>
      </c>
      <c r="J144" s="63">
        <v>0</v>
      </c>
      <c r="K144" s="102">
        <f>I144</f>
        <v>0</v>
      </c>
      <c r="L144" s="127">
        <f>J144+K144</f>
        <v>0</v>
      </c>
      <c r="M144" s="65">
        <f t="shared" si="76"/>
        <v>0</v>
      </c>
      <c r="N144" s="102">
        <f>$K144*M$9</f>
        <v>0</v>
      </c>
      <c r="O144" s="66">
        <f>M144+N144</f>
        <v>0</v>
      </c>
      <c r="P144" s="65">
        <f t="shared" si="79"/>
        <v>0</v>
      </c>
      <c r="Q144" s="102">
        <f>$K144*P$9</f>
        <v>0</v>
      </c>
      <c r="R144" s="66">
        <f>P144+Q144</f>
        <v>0</v>
      </c>
      <c r="S144" s="65">
        <f t="shared" si="82"/>
        <v>0</v>
      </c>
      <c r="T144" s="102">
        <f>$K144*S$9</f>
        <v>0</v>
      </c>
      <c r="U144" s="66">
        <f>S144+T144</f>
        <v>0</v>
      </c>
      <c r="V144" s="65">
        <f t="shared" si="85"/>
        <v>0</v>
      </c>
      <c r="W144" s="102">
        <f>$K144*V$9</f>
        <v>0</v>
      </c>
      <c r="X144" s="66">
        <f>V144+W144</f>
        <v>0</v>
      </c>
      <c r="Y144" s="65">
        <f t="shared" si="72"/>
        <v>0</v>
      </c>
      <c r="Z144" s="65">
        <f t="shared" si="73"/>
        <v>0</v>
      </c>
      <c r="AA144" s="66">
        <f t="shared" si="74"/>
        <v>0</v>
      </c>
      <c r="AB144" s="18"/>
      <c r="AC144" s="18"/>
      <c r="AD144" s="18"/>
      <c r="AE144" s="18"/>
      <c r="AF144" s="19"/>
      <c r="AG144" s="18"/>
      <c r="AH144" s="18"/>
    </row>
    <row r="145" spans="1:28" ht="5.2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94"/>
      <c r="K145" s="95"/>
      <c r="L145" s="121"/>
      <c r="M145" s="85"/>
      <c r="N145" s="83"/>
      <c r="O145" s="86"/>
      <c r="P145" s="85"/>
      <c r="Q145" s="83"/>
      <c r="R145" s="86"/>
      <c r="S145" s="85"/>
      <c r="T145" s="83"/>
      <c r="U145" s="86"/>
      <c r="V145" s="85"/>
      <c r="W145" s="83"/>
      <c r="X145" s="86"/>
      <c r="Y145" s="85"/>
      <c r="Z145" s="83"/>
      <c r="AA145" s="86"/>
      <c r="AB145" s="20"/>
    </row>
    <row r="146" spans="1:28" ht="7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14"/>
    </row>
    <row r="147" spans="1:28" ht="15" customHeight="1">
      <c r="B147" s="43" t="s">
        <v>40</v>
      </c>
      <c r="C147" s="43"/>
      <c r="F147" s="441">
        <f>F131</f>
        <v>44409</v>
      </c>
      <c r="G147" s="441"/>
      <c r="H147" s="441"/>
      <c r="I147" s="433">
        <f>SUM(H133:H146)</f>
        <v>7970.8649286713926</v>
      </c>
      <c r="J147" s="433"/>
      <c r="K147" s="32"/>
      <c r="L147" s="32"/>
      <c r="M147" s="32"/>
      <c r="P147" s="25"/>
    </row>
    <row r="148" spans="1:28">
      <c r="C148" s="32" t="s">
        <v>163</v>
      </c>
      <c r="D148" s="32"/>
      <c r="I148" s="213">
        <v>66000</v>
      </c>
    </row>
    <row r="150" spans="1:28">
      <c r="B150" s="28" t="s">
        <v>167</v>
      </c>
    </row>
    <row r="208" spans="12:15" ht="13.5">
      <c r="L208"/>
      <c r="M208" s="14"/>
      <c r="N208" s="8"/>
      <c r="O208" s="14"/>
    </row>
  </sheetData>
  <mergeCells count="23">
    <mergeCell ref="W7:X7"/>
    <mergeCell ref="K7:L7"/>
    <mergeCell ref="V9:X9"/>
    <mergeCell ref="Y9:AA9"/>
    <mergeCell ref="F131:G131"/>
    <mergeCell ref="H131:I131"/>
    <mergeCell ref="M9:O9"/>
    <mergeCell ref="P9:R9"/>
    <mergeCell ref="S9:U9"/>
    <mergeCell ref="O7:P7"/>
    <mergeCell ref="I8:J8"/>
    <mergeCell ref="F147:H147"/>
    <mergeCell ref="I147:J147"/>
    <mergeCell ref="H9:H10"/>
    <mergeCell ref="I9:I10"/>
    <mergeCell ref="J9:L9"/>
    <mergeCell ref="F9:F10"/>
    <mergeCell ref="G9:G10"/>
    <mergeCell ref="A9:A10"/>
    <mergeCell ref="B9:B10"/>
    <mergeCell ref="C9:C10"/>
    <mergeCell ref="D9:D10"/>
    <mergeCell ref="E9:E10"/>
  </mergeCells>
  <conditionalFormatting sqref="E133">
    <cfRule type="cellIs" dxfId="1295" priority="457" stopIfTrue="1" operator="notEqual">
      <formula>""</formula>
    </cfRule>
  </conditionalFormatting>
  <conditionalFormatting sqref="E134 G134:H134">
    <cfRule type="cellIs" dxfId="1294" priority="455" stopIfTrue="1" operator="notEqual">
      <formula>""</formula>
    </cfRule>
  </conditionalFormatting>
  <conditionalFormatting sqref="E134">
    <cfRule type="cellIs" dxfId="1293" priority="453" stopIfTrue="1" operator="notEqual">
      <formula>""</formula>
    </cfRule>
  </conditionalFormatting>
  <conditionalFormatting sqref="E138 G138:H138">
    <cfRule type="cellIs" dxfId="1292" priority="447" stopIfTrue="1" operator="notEqual">
      <formula>""</formula>
    </cfRule>
  </conditionalFormatting>
  <conditionalFormatting sqref="E138">
    <cfRule type="cellIs" dxfId="1291" priority="445" stopIfTrue="1" operator="notEqual">
      <formula>""</formula>
    </cfRule>
  </conditionalFormatting>
  <conditionalFormatting sqref="F147">
    <cfRule type="cellIs" dxfId="1290" priority="441" stopIfTrue="1" operator="notEqual">
      <formula>""</formula>
    </cfRule>
  </conditionalFormatting>
  <conditionalFormatting sqref="J131:K132">
    <cfRule type="cellIs" dxfId="1289" priority="465" stopIfTrue="1" operator="notEqual">
      <formula>""</formula>
    </cfRule>
  </conditionalFormatting>
  <conditionalFormatting sqref="E133 G133:H133">
    <cfRule type="cellIs" dxfId="1288" priority="459" stopIfTrue="1" operator="notEqual">
      <formula>""</formula>
    </cfRule>
  </conditionalFormatting>
  <conditionalFormatting sqref="E145:H145">
    <cfRule type="cellIs" dxfId="1287" priority="460" stopIfTrue="1" operator="notEqual">
      <formula>""</formula>
    </cfRule>
  </conditionalFormatting>
  <conditionalFormatting sqref="H146">
    <cfRule type="cellIs" dxfId="1286" priority="461" stopIfTrue="1" operator="notEqual">
      <formula>""</formula>
    </cfRule>
  </conditionalFormatting>
  <conditionalFormatting sqref="E135 G135:H135">
    <cfRule type="cellIs" dxfId="1285" priority="449" stopIfTrue="1" operator="notEqual">
      <formula>""</formula>
    </cfRule>
  </conditionalFormatting>
  <conditionalFormatting sqref="E134 G134:H134">
    <cfRule type="cellIs" dxfId="1284" priority="454" stopIfTrue="1" operator="notEqual">
      <formula>""</formula>
    </cfRule>
  </conditionalFormatting>
  <conditionalFormatting sqref="E133 G133:H133">
    <cfRule type="cellIs" dxfId="1283" priority="458" stopIfTrue="1" operator="notEqual">
      <formula>""</formula>
    </cfRule>
  </conditionalFormatting>
  <conditionalFormatting sqref="E135">
    <cfRule type="cellIs" dxfId="1282" priority="448" stopIfTrue="1" operator="notEqual">
      <formula>""</formula>
    </cfRule>
  </conditionalFormatting>
  <conditionalFormatting sqref="E135 G135:H135">
    <cfRule type="cellIs" dxfId="1281" priority="450" stopIfTrue="1" operator="notEqual">
      <formula>""</formula>
    </cfRule>
  </conditionalFormatting>
  <conditionalFormatting sqref="E138 G138:H138">
    <cfRule type="cellIs" dxfId="1280" priority="446" stopIfTrue="1" operator="notEqual">
      <formula>""</formula>
    </cfRule>
  </conditionalFormatting>
  <conditionalFormatting sqref="I146:X146">
    <cfRule type="cellIs" dxfId="1279" priority="464" stopIfTrue="1" operator="notEqual">
      <formula>""</formula>
    </cfRule>
  </conditionalFormatting>
  <conditionalFormatting sqref="F147">
    <cfRule type="cellIs" dxfId="1278" priority="440" stopIfTrue="1" operator="notEqual">
      <formula>""</formula>
    </cfRule>
  </conditionalFormatting>
  <conditionalFormatting sqref="E139 G139:H139">
    <cfRule type="cellIs" dxfId="1277" priority="444" stopIfTrue="1" operator="notEqual">
      <formula>""</formula>
    </cfRule>
  </conditionalFormatting>
  <conditionalFormatting sqref="E139 G139:H139">
    <cfRule type="cellIs" dxfId="1276" priority="443" stopIfTrue="1" operator="notEqual">
      <formula>""</formula>
    </cfRule>
  </conditionalFormatting>
  <conditionalFormatting sqref="F131:F132">
    <cfRule type="cellIs" dxfId="1275" priority="462" stopIfTrue="1" operator="notEqual">
      <formula>""</formula>
    </cfRule>
  </conditionalFormatting>
  <conditionalFormatting sqref="E139">
    <cfRule type="cellIs" dxfId="1274" priority="442" stopIfTrue="1" operator="notEqual">
      <formula>""</formula>
    </cfRule>
  </conditionalFormatting>
  <conditionalFormatting sqref="F131:F132">
    <cfRule type="cellIs" dxfId="1273" priority="463" stopIfTrue="1" operator="notEqual">
      <formula>""</formula>
    </cfRule>
  </conditionalFormatting>
  <conditionalFormatting sqref="E140 G140:H140">
    <cfRule type="cellIs" dxfId="1272" priority="439" stopIfTrue="1" operator="notEqual">
      <formula>""</formula>
    </cfRule>
  </conditionalFormatting>
  <conditionalFormatting sqref="E140">
    <cfRule type="cellIs" dxfId="1271" priority="437" stopIfTrue="1" operator="notEqual">
      <formula>""</formula>
    </cfRule>
  </conditionalFormatting>
  <conditionalFormatting sqref="E140 G140:H140">
    <cfRule type="cellIs" dxfId="1270" priority="438" stopIfTrue="1" operator="notEqual">
      <formula>""</formula>
    </cfRule>
  </conditionalFormatting>
  <conditionalFormatting sqref="E141 G141:H141">
    <cfRule type="cellIs" dxfId="1269" priority="436" stopIfTrue="1" operator="notEqual">
      <formula>""</formula>
    </cfRule>
  </conditionalFormatting>
  <conditionalFormatting sqref="E141 G141:H141">
    <cfRule type="cellIs" dxfId="1268" priority="435" stopIfTrue="1" operator="notEqual">
      <formula>""</formula>
    </cfRule>
  </conditionalFormatting>
  <conditionalFormatting sqref="E87:E89 G87:H89">
    <cfRule type="cellIs" dxfId="1267" priority="409" stopIfTrue="1" operator="notEqual">
      <formula>""</formula>
    </cfRule>
  </conditionalFormatting>
  <conditionalFormatting sqref="E87:E89 G87:H89">
    <cfRule type="cellIs" dxfId="1266" priority="410" stopIfTrue="1" operator="notEqual">
      <formula>""</formula>
    </cfRule>
  </conditionalFormatting>
  <conditionalFormatting sqref="E141">
    <cfRule type="cellIs" dxfId="1265" priority="434" stopIfTrue="1" operator="notEqual">
      <formula>""</formula>
    </cfRule>
  </conditionalFormatting>
  <conditionalFormatting sqref="E137 G137:H137">
    <cfRule type="cellIs" dxfId="1264" priority="415" stopIfTrue="1" operator="notEqual">
      <formula>""</formula>
    </cfRule>
  </conditionalFormatting>
  <conditionalFormatting sqref="E137">
    <cfRule type="cellIs" dxfId="1263" priority="414" stopIfTrue="1" operator="notEqual">
      <formula>""</formula>
    </cfRule>
  </conditionalFormatting>
  <conditionalFormatting sqref="E142 G142:H142">
    <cfRule type="cellIs" dxfId="1262" priority="433" stopIfTrue="1" operator="notEqual">
      <formula>""</formula>
    </cfRule>
  </conditionalFormatting>
  <conditionalFormatting sqref="E142">
    <cfRule type="cellIs" dxfId="1261" priority="431" stopIfTrue="1" operator="notEqual">
      <formula>""</formula>
    </cfRule>
  </conditionalFormatting>
  <conditionalFormatting sqref="E142 G142:H142">
    <cfRule type="cellIs" dxfId="1260" priority="432" stopIfTrue="1" operator="notEqual">
      <formula>""</formula>
    </cfRule>
  </conditionalFormatting>
  <conditionalFormatting sqref="E143 G143:H143 H144">
    <cfRule type="cellIs" dxfId="1259" priority="430" stopIfTrue="1" operator="notEqual">
      <formula>""</formula>
    </cfRule>
  </conditionalFormatting>
  <conditionalFormatting sqref="E143 G143:H143 H144">
    <cfRule type="cellIs" dxfId="1258" priority="429" stopIfTrue="1" operator="notEqual">
      <formula>""</formula>
    </cfRule>
  </conditionalFormatting>
  <conditionalFormatting sqref="E143">
    <cfRule type="cellIs" dxfId="1257" priority="428" stopIfTrue="1" operator="notEqual">
      <formula>""</formula>
    </cfRule>
  </conditionalFormatting>
  <conditionalFormatting sqref="E137 G137:H137">
    <cfRule type="cellIs" dxfId="1256" priority="416" stopIfTrue="1" operator="notEqual">
      <formula>""</formula>
    </cfRule>
  </conditionalFormatting>
  <conditionalFormatting sqref="E136 G136:H136">
    <cfRule type="cellIs" dxfId="1255" priority="421" stopIfTrue="1" operator="notEqual">
      <formula>""</formula>
    </cfRule>
  </conditionalFormatting>
  <conditionalFormatting sqref="E11:E86 G11:H86">
    <cfRule type="cellIs" dxfId="1254" priority="413" stopIfTrue="1" operator="notEqual">
      <formula>""</formula>
    </cfRule>
  </conditionalFormatting>
  <conditionalFormatting sqref="E90">
    <cfRule type="cellIs" dxfId="1253" priority="403" stopIfTrue="1" operator="notEqual">
      <formula>""</formula>
    </cfRule>
  </conditionalFormatting>
  <conditionalFormatting sqref="E91:E106">
    <cfRule type="cellIs" dxfId="1252" priority="398" stopIfTrue="1" operator="notEqual">
      <formula>""</formula>
    </cfRule>
  </conditionalFormatting>
  <conditionalFormatting sqref="E91:E106 G91:H106">
    <cfRule type="cellIs" dxfId="1251" priority="399" stopIfTrue="1" operator="notEqual">
      <formula>""</formula>
    </cfRule>
  </conditionalFormatting>
  <conditionalFormatting sqref="E107:E108">
    <cfRule type="cellIs" dxfId="1250" priority="386" stopIfTrue="1" operator="notEqual">
      <formula>""</formula>
    </cfRule>
  </conditionalFormatting>
  <conditionalFormatting sqref="E94:E106 G94:H106">
    <cfRule type="cellIs" dxfId="1249" priority="395" stopIfTrue="1" operator="notEqual">
      <formula>""</formula>
    </cfRule>
  </conditionalFormatting>
  <conditionalFormatting sqref="E94:E106 G94:H106">
    <cfRule type="cellIs" dxfId="1248" priority="394" stopIfTrue="1" operator="notEqual">
      <formula>""</formula>
    </cfRule>
  </conditionalFormatting>
  <conditionalFormatting sqref="E107:E108 G107:H108">
    <cfRule type="cellIs" dxfId="1247" priority="387" stopIfTrue="1" operator="notEqual">
      <formula>""</formula>
    </cfRule>
  </conditionalFormatting>
  <conditionalFormatting sqref="E94:E106">
    <cfRule type="cellIs" dxfId="1246" priority="393" stopIfTrue="1" operator="notEqual">
      <formula>""</formula>
    </cfRule>
  </conditionalFormatting>
  <conditionalFormatting sqref="E108 G108:H108">
    <cfRule type="cellIs" dxfId="1245" priority="384" stopIfTrue="1" operator="notEqual">
      <formula>""</formula>
    </cfRule>
  </conditionalFormatting>
  <conditionalFormatting sqref="E107:E108 G107:H108">
    <cfRule type="cellIs" dxfId="1244" priority="388" stopIfTrue="1" operator="notEqual">
      <formula>""</formula>
    </cfRule>
  </conditionalFormatting>
  <conditionalFormatting sqref="E108">
    <cfRule type="cellIs" dxfId="1243" priority="382" stopIfTrue="1" operator="notEqual">
      <formula>""</formula>
    </cfRule>
  </conditionalFormatting>
  <conditionalFormatting sqref="E109:E110 G109:H110">
    <cfRule type="cellIs" dxfId="1242" priority="376" stopIfTrue="1" operator="notEqual">
      <formula>""</formula>
    </cfRule>
  </conditionalFormatting>
  <conditionalFormatting sqref="E110 G110:H110">
    <cfRule type="cellIs" dxfId="1241" priority="372" stopIfTrue="1" operator="notEqual">
      <formula>""</formula>
    </cfRule>
  </conditionalFormatting>
  <conditionalFormatting sqref="E109:E110">
    <cfRule type="cellIs" dxfId="1240" priority="375" stopIfTrue="1" operator="notEqual">
      <formula>""</formula>
    </cfRule>
  </conditionalFormatting>
  <conditionalFormatting sqref="E110 G110:H110">
    <cfRule type="cellIs" dxfId="1239" priority="373" stopIfTrue="1" operator="notEqual">
      <formula>""</formula>
    </cfRule>
  </conditionalFormatting>
  <conditionalFormatting sqref="E109:E110 G109:H110">
    <cfRule type="cellIs" dxfId="1238" priority="377" stopIfTrue="1" operator="notEqual">
      <formula>""</formula>
    </cfRule>
  </conditionalFormatting>
  <conditionalFormatting sqref="E110">
    <cfRule type="cellIs" dxfId="1237" priority="371" stopIfTrue="1" operator="notEqual">
      <formula>""</formula>
    </cfRule>
  </conditionalFormatting>
  <conditionalFormatting sqref="E111:E112 G111:H112">
    <cfRule type="cellIs" dxfId="1236" priority="365" stopIfTrue="1" operator="notEqual">
      <formula>""</formula>
    </cfRule>
  </conditionalFormatting>
  <conditionalFormatting sqref="E111:E112 G111:H112">
    <cfRule type="cellIs" dxfId="1235" priority="366" stopIfTrue="1" operator="notEqual">
      <formula>""</formula>
    </cfRule>
  </conditionalFormatting>
  <conditionalFormatting sqref="E113:E114 G113:H114">
    <cfRule type="cellIs" dxfId="1234" priority="354" stopIfTrue="1" operator="notEqual">
      <formula>""</formula>
    </cfRule>
  </conditionalFormatting>
  <conditionalFormatting sqref="E111:E112">
    <cfRule type="cellIs" dxfId="1233" priority="364" stopIfTrue="1" operator="notEqual">
      <formula>""</formula>
    </cfRule>
  </conditionalFormatting>
  <conditionalFormatting sqref="E112 G112:H112">
    <cfRule type="cellIs" dxfId="1232" priority="362" stopIfTrue="1" operator="notEqual">
      <formula>""</formula>
    </cfRule>
  </conditionalFormatting>
  <conditionalFormatting sqref="E112">
    <cfRule type="cellIs" dxfId="1231" priority="360" stopIfTrue="1" operator="notEqual">
      <formula>""</formula>
    </cfRule>
  </conditionalFormatting>
  <conditionalFormatting sqref="E113:E114">
    <cfRule type="cellIs" dxfId="1230" priority="353" stopIfTrue="1" operator="notEqual">
      <formula>""</formula>
    </cfRule>
  </conditionalFormatting>
  <conditionalFormatting sqref="C133:C144">
    <cfRule type="cellIs" dxfId="1229" priority="427" stopIfTrue="1" operator="notEqual">
      <formula>""</formula>
    </cfRule>
  </conditionalFormatting>
  <conditionalFormatting sqref="B145:C145 C133:C144">
    <cfRule type="cellIs" dxfId="1228" priority="426" stopIfTrue="1" operator="notEqual">
      <formula>""</formula>
    </cfRule>
  </conditionalFormatting>
  <conditionalFormatting sqref="E144 G144">
    <cfRule type="cellIs" dxfId="1227" priority="425" stopIfTrue="1" operator="notEqual">
      <formula>""</formula>
    </cfRule>
  </conditionalFormatting>
  <conditionalFormatting sqref="E144 G144">
    <cfRule type="cellIs" dxfId="1226" priority="424" stopIfTrue="1" operator="notEqual">
      <formula>""</formula>
    </cfRule>
  </conditionalFormatting>
  <conditionalFormatting sqref="E144">
    <cfRule type="cellIs" dxfId="1225" priority="423" stopIfTrue="1" operator="notEqual">
      <formula>""</formula>
    </cfRule>
  </conditionalFormatting>
  <conditionalFormatting sqref="Y146:AA146">
    <cfRule type="cellIs" dxfId="1224" priority="422" stopIfTrue="1" operator="notEqual">
      <formula>""</formula>
    </cfRule>
  </conditionalFormatting>
  <conditionalFormatting sqref="E136">
    <cfRule type="cellIs" dxfId="1223" priority="419" stopIfTrue="1" operator="notEqual">
      <formula>""</formula>
    </cfRule>
  </conditionalFormatting>
  <conditionalFormatting sqref="E136 G136:H136">
    <cfRule type="cellIs" dxfId="1222" priority="420" stopIfTrue="1" operator="notEqual">
      <formula>""</formula>
    </cfRule>
  </conditionalFormatting>
  <conditionalFormatting sqref="D11:D130">
    <cfRule type="cellIs" dxfId="1221" priority="412" stopIfTrue="1" operator="equal">
      <formula>"Total"</formula>
    </cfRule>
  </conditionalFormatting>
  <conditionalFormatting sqref="E87:E89">
    <cfRule type="cellIs" dxfId="1220" priority="408" stopIfTrue="1" operator="notEqual">
      <formula>""</formula>
    </cfRule>
  </conditionalFormatting>
  <conditionalFormatting sqref="E90 G90:H90">
    <cfRule type="cellIs" dxfId="1219" priority="405" stopIfTrue="1" operator="notEqual">
      <formula>""</formula>
    </cfRule>
  </conditionalFormatting>
  <conditionalFormatting sqref="E90 G90:H90">
    <cfRule type="cellIs" dxfId="1218" priority="404" stopIfTrue="1" operator="notEqual">
      <formula>""</formula>
    </cfRule>
  </conditionalFormatting>
  <conditionalFormatting sqref="E91:E106 G91:H106">
    <cfRule type="cellIs" dxfId="1217" priority="400" stopIfTrue="1" operator="notEqual">
      <formula>""</formula>
    </cfRule>
  </conditionalFormatting>
  <conditionalFormatting sqref="E108 G108:H108">
    <cfRule type="cellIs" dxfId="1216" priority="383" stopIfTrue="1" operator="notEqual">
      <formula>""</formula>
    </cfRule>
  </conditionalFormatting>
  <conditionalFormatting sqref="E112 G112:H112">
    <cfRule type="cellIs" dxfId="1215" priority="361" stopIfTrue="1" operator="notEqual">
      <formula>""</formula>
    </cfRule>
  </conditionalFormatting>
  <conditionalFormatting sqref="E114 G114:H114">
    <cfRule type="cellIs" dxfId="1214" priority="351" stopIfTrue="1" operator="notEqual">
      <formula>""</formula>
    </cfRule>
  </conditionalFormatting>
  <conditionalFormatting sqref="E113:E114 G113:H114">
    <cfRule type="cellIs" dxfId="1213" priority="355" stopIfTrue="1" operator="notEqual">
      <formula>""</formula>
    </cfRule>
  </conditionalFormatting>
  <conditionalFormatting sqref="E114 G114:H114">
    <cfRule type="cellIs" dxfId="1212" priority="350" stopIfTrue="1" operator="notEqual">
      <formula>""</formula>
    </cfRule>
  </conditionalFormatting>
  <conditionalFormatting sqref="E115:E116 G115:H116">
    <cfRule type="cellIs" dxfId="1211" priority="343" stopIfTrue="1" operator="notEqual">
      <formula>""</formula>
    </cfRule>
  </conditionalFormatting>
  <conditionalFormatting sqref="E114">
    <cfRule type="cellIs" dxfId="1210" priority="349" stopIfTrue="1" operator="notEqual">
      <formula>""</formula>
    </cfRule>
  </conditionalFormatting>
  <conditionalFormatting sqref="E115:E116">
    <cfRule type="cellIs" dxfId="1209" priority="342" stopIfTrue="1" operator="notEqual">
      <formula>""</formula>
    </cfRule>
  </conditionalFormatting>
  <conditionalFormatting sqref="E116 G116:H116">
    <cfRule type="cellIs" dxfId="1208" priority="340" stopIfTrue="1" operator="notEqual">
      <formula>""</formula>
    </cfRule>
  </conditionalFormatting>
  <conditionalFormatting sqref="E115:E116 G115:H116">
    <cfRule type="cellIs" dxfId="1207" priority="344" stopIfTrue="1" operator="notEqual">
      <formula>""</formula>
    </cfRule>
  </conditionalFormatting>
  <conditionalFormatting sqref="E116 G116:H116">
    <cfRule type="cellIs" dxfId="1206" priority="339" stopIfTrue="1" operator="notEqual">
      <formula>""</formula>
    </cfRule>
  </conditionalFormatting>
  <conditionalFormatting sqref="E117:E130 G117:H130">
    <cfRule type="cellIs" dxfId="1205" priority="332" stopIfTrue="1" operator="notEqual">
      <formula>""</formula>
    </cfRule>
  </conditionalFormatting>
  <conditionalFormatting sqref="E116">
    <cfRule type="cellIs" dxfId="1204" priority="338" stopIfTrue="1" operator="notEqual">
      <formula>""</formula>
    </cfRule>
  </conditionalFormatting>
  <conditionalFormatting sqref="E117:E130">
    <cfRule type="cellIs" dxfId="1203" priority="331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202" priority="329" stopIfTrue="1" operator="notEqual">
      <formula>""</formula>
    </cfRule>
  </conditionalFormatting>
  <conditionalFormatting sqref="E117:E130 G117:H130">
    <cfRule type="cellIs" dxfId="1201" priority="333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200" priority="328" stopIfTrue="1" operator="notEqual">
      <formula>""</formula>
    </cfRule>
  </conditionalFormatting>
  <conditionalFormatting sqref="D133">
    <cfRule type="cellIs" dxfId="1199" priority="319" stopIfTrue="1" operator="notEqual">
      <formula>""</formula>
    </cfRule>
  </conditionalFormatting>
  <conditionalFormatting sqref="D133">
    <cfRule type="cellIs" dxfId="1198" priority="320" stopIfTrue="1" operator="notEqual">
      <formula>""</formula>
    </cfRule>
  </conditionalFormatting>
  <conditionalFormatting sqref="E118 E120 E122 E124 E126 E128 E130">
    <cfRule type="cellIs" dxfId="1197" priority="327" stopIfTrue="1" operator="notEqual">
      <formula>""</formula>
    </cfRule>
  </conditionalFormatting>
  <conditionalFormatting sqref="D9">
    <cfRule type="cellIs" dxfId="1196" priority="323" stopIfTrue="1" operator="equal">
      <formula>"Total"</formula>
    </cfRule>
  </conditionalFormatting>
  <conditionalFormatting sqref="D9">
    <cfRule type="cellIs" dxfId="1195" priority="322" stopIfTrue="1" operator="equal">
      <formula>"Total"</formula>
    </cfRule>
  </conditionalFormatting>
  <conditionalFormatting sqref="D145">
    <cfRule type="cellIs" dxfId="1194" priority="321" stopIfTrue="1" operator="equal">
      <formula>"Total"</formula>
    </cfRule>
  </conditionalFormatting>
  <conditionalFormatting sqref="D133">
    <cfRule type="cellIs" dxfId="1193" priority="318" stopIfTrue="1" operator="notEqual">
      <formula>""</formula>
    </cfRule>
  </conditionalFormatting>
  <conditionalFormatting sqref="D134:D144">
    <cfRule type="cellIs" dxfId="1192" priority="317" stopIfTrue="1" operator="equal">
      <formula>"Total"</formula>
    </cfRule>
  </conditionalFormatting>
  <conditionalFormatting sqref="C106 C11:C94">
    <cfRule type="cellIs" dxfId="1191" priority="316" stopIfTrue="1" operator="notEqual">
      <formula>""</formula>
    </cfRule>
  </conditionalFormatting>
  <conditionalFormatting sqref="C22">
    <cfRule type="cellIs" dxfId="1190" priority="315" stopIfTrue="1" operator="notEqual">
      <formula>""</formula>
    </cfRule>
  </conditionalFormatting>
  <conditionalFormatting sqref="C13:C24">
    <cfRule type="cellIs" dxfId="1189" priority="314" stopIfTrue="1" operator="notEqual">
      <formula>""</formula>
    </cfRule>
  </conditionalFormatting>
  <conditionalFormatting sqref="C106 C72:C82 C84:C94">
    <cfRule type="cellIs" dxfId="1188" priority="313" stopIfTrue="1" operator="notEqual">
      <formula>""</formula>
    </cfRule>
  </conditionalFormatting>
  <conditionalFormatting sqref="C83">
    <cfRule type="cellIs" dxfId="1187" priority="312" stopIfTrue="1" operator="notEqual">
      <formula>""</formula>
    </cfRule>
  </conditionalFormatting>
  <conditionalFormatting sqref="C83">
    <cfRule type="cellIs" dxfId="1186" priority="311" stopIfTrue="1" operator="notEqual">
      <formula>""</formula>
    </cfRule>
  </conditionalFormatting>
  <conditionalFormatting sqref="C84:C93">
    <cfRule type="cellIs" dxfId="1185" priority="307" stopIfTrue="1" operator="notEqual">
      <formula>""</formula>
    </cfRule>
  </conditionalFormatting>
  <conditionalFormatting sqref="C11:C22">
    <cfRule type="cellIs" dxfId="1184" priority="310" stopIfTrue="1" operator="notEqual">
      <formula>""</formula>
    </cfRule>
  </conditionalFormatting>
  <conditionalFormatting sqref="C72:C82">
    <cfRule type="cellIs" dxfId="1183" priority="309" stopIfTrue="1" operator="notEqual">
      <formula>""</formula>
    </cfRule>
  </conditionalFormatting>
  <conditionalFormatting sqref="C84:C93">
    <cfRule type="cellIs" dxfId="1182" priority="308" stopIfTrue="1" operator="notEqual">
      <formula>""</formula>
    </cfRule>
  </conditionalFormatting>
  <conditionalFormatting sqref="C83">
    <cfRule type="cellIs" dxfId="1181" priority="306" stopIfTrue="1" operator="notEqual">
      <formula>""</formula>
    </cfRule>
  </conditionalFormatting>
  <conditionalFormatting sqref="C83">
    <cfRule type="cellIs" dxfId="1180" priority="305" stopIfTrue="1" operator="notEqual">
      <formula>""</formula>
    </cfRule>
  </conditionalFormatting>
  <conditionalFormatting sqref="C72:C82">
    <cfRule type="cellIs" dxfId="1179" priority="304" stopIfTrue="1" operator="notEqual">
      <formula>""</formula>
    </cfRule>
  </conditionalFormatting>
  <conditionalFormatting sqref="C71">
    <cfRule type="cellIs" dxfId="1178" priority="303" stopIfTrue="1" operator="notEqual">
      <formula>""</formula>
    </cfRule>
  </conditionalFormatting>
  <conditionalFormatting sqref="C71">
    <cfRule type="cellIs" dxfId="1177" priority="302" stopIfTrue="1" operator="notEqual">
      <formula>""</formula>
    </cfRule>
  </conditionalFormatting>
  <conditionalFormatting sqref="C72:C81">
    <cfRule type="cellIs" dxfId="1176" priority="299" stopIfTrue="1" operator="notEqual">
      <formula>""</formula>
    </cfRule>
  </conditionalFormatting>
  <conditionalFormatting sqref="C60:C70">
    <cfRule type="cellIs" dxfId="1175" priority="301" stopIfTrue="1" operator="notEqual">
      <formula>""</formula>
    </cfRule>
  </conditionalFormatting>
  <conditionalFormatting sqref="C72:C81">
    <cfRule type="cellIs" dxfId="1174" priority="300" stopIfTrue="1" operator="notEqual">
      <formula>""</formula>
    </cfRule>
  </conditionalFormatting>
  <conditionalFormatting sqref="C84:C93">
    <cfRule type="cellIs" dxfId="1173" priority="298" stopIfTrue="1" operator="notEqual">
      <formula>""</formula>
    </cfRule>
  </conditionalFormatting>
  <conditionalFormatting sqref="C84:C93">
    <cfRule type="cellIs" dxfId="1172" priority="297" stopIfTrue="1" operator="notEqual">
      <formula>""</formula>
    </cfRule>
  </conditionalFormatting>
  <conditionalFormatting sqref="C83:C93">
    <cfRule type="cellIs" dxfId="1171" priority="296" stopIfTrue="1" operator="notEqual">
      <formula>""</formula>
    </cfRule>
  </conditionalFormatting>
  <conditionalFormatting sqref="C83:C93">
    <cfRule type="cellIs" dxfId="1170" priority="295" stopIfTrue="1" operator="notEqual">
      <formula>""</formula>
    </cfRule>
  </conditionalFormatting>
  <conditionalFormatting sqref="C11:C12 C14 C16 C18 C20">
    <cfRule type="cellIs" dxfId="1169" priority="294" stopIfTrue="1" operator="notEqual">
      <formula>""</formula>
    </cfRule>
  </conditionalFormatting>
  <conditionalFormatting sqref="C72:C82">
    <cfRule type="cellIs" dxfId="1168" priority="293" stopIfTrue="1" operator="notEqual">
      <formula>""</formula>
    </cfRule>
  </conditionalFormatting>
  <conditionalFormatting sqref="C71">
    <cfRule type="cellIs" dxfId="1167" priority="292" stopIfTrue="1" operator="notEqual">
      <formula>""</formula>
    </cfRule>
  </conditionalFormatting>
  <conditionalFormatting sqref="C71">
    <cfRule type="cellIs" dxfId="1166" priority="291" stopIfTrue="1" operator="notEqual">
      <formula>""</formula>
    </cfRule>
  </conditionalFormatting>
  <conditionalFormatting sqref="C72:C81">
    <cfRule type="cellIs" dxfId="1165" priority="288" stopIfTrue="1" operator="notEqual">
      <formula>""</formula>
    </cfRule>
  </conditionalFormatting>
  <conditionalFormatting sqref="C60:C70">
    <cfRule type="cellIs" dxfId="1164" priority="290" stopIfTrue="1" operator="notEqual">
      <formula>""</formula>
    </cfRule>
  </conditionalFormatting>
  <conditionalFormatting sqref="C72:C81">
    <cfRule type="cellIs" dxfId="1163" priority="289" stopIfTrue="1" operator="notEqual">
      <formula>""</formula>
    </cfRule>
  </conditionalFormatting>
  <conditionalFormatting sqref="C71">
    <cfRule type="cellIs" dxfId="1162" priority="287" stopIfTrue="1" operator="notEqual">
      <formula>""</formula>
    </cfRule>
  </conditionalFormatting>
  <conditionalFormatting sqref="C71">
    <cfRule type="cellIs" dxfId="1161" priority="286" stopIfTrue="1" operator="notEqual">
      <formula>""</formula>
    </cfRule>
  </conditionalFormatting>
  <conditionalFormatting sqref="C60:C70">
    <cfRule type="cellIs" dxfId="1160" priority="285" stopIfTrue="1" operator="notEqual">
      <formula>""</formula>
    </cfRule>
  </conditionalFormatting>
  <conditionalFormatting sqref="C59">
    <cfRule type="cellIs" dxfId="1159" priority="284" stopIfTrue="1" operator="notEqual">
      <formula>""</formula>
    </cfRule>
  </conditionalFormatting>
  <conditionalFormatting sqref="C59">
    <cfRule type="cellIs" dxfId="1158" priority="283" stopIfTrue="1" operator="notEqual">
      <formula>""</formula>
    </cfRule>
  </conditionalFormatting>
  <conditionalFormatting sqref="C60:C69">
    <cfRule type="cellIs" dxfId="1157" priority="280" stopIfTrue="1" operator="notEqual">
      <formula>""</formula>
    </cfRule>
  </conditionalFormatting>
  <conditionalFormatting sqref="C48:C58">
    <cfRule type="cellIs" dxfId="1156" priority="282" stopIfTrue="1" operator="notEqual">
      <formula>""</formula>
    </cfRule>
  </conditionalFormatting>
  <conditionalFormatting sqref="C60:C69">
    <cfRule type="cellIs" dxfId="1155" priority="281" stopIfTrue="1" operator="notEqual">
      <formula>""</formula>
    </cfRule>
  </conditionalFormatting>
  <conditionalFormatting sqref="C72:C81">
    <cfRule type="cellIs" dxfId="1154" priority="279" stopIfTrue="1" operator="notEqual">
      <formula>""</formula>
    </cfRule>
  </conditionalFormatting>
  <conditionalFormatting sqref="C72:C81">
    <cfRule type="cellIs" dxfId="1153" priority="278" stopIfTrue="1" operator="notEqual">
      <formula>""</formula>
    </cfRule>
  </conditionalFormatting>
  <conditionalFormatting sqref="B11:B130">
    <cfRule type="cellIs" dxfId="1152" priority="277" stopIfTrue="1" operator="notEqual">
      <formula>""</formula>
    </cfRule>
  </conditionalFormatting>
  <conditionalFormatting sqref="C83:C93">
    <cfRule type="cellIs" dxfId="1151" priority="276" stopIfTrue="1" operator="notEqual">
      <formula>""</formula>
    </cfRule>
  </conditionalFormatting>
  <conditionalFormatting sqref="C83:C93">
    <cfRule type="cellIs" dxfId="1150" priority="275" stopIfTrue="1" operator="notEqual">
      <formula>""</formula>
    </cfRule>
  </conditionalFormatting>
  <conditionalFormatting sqref="C11:C12 C14 C16 C18 C20">
    <cfRule type="cellIs" dxfId="1149" priority="274" stopIfTrue="1" operator="notEqual">
      <formula>""</formula>
    </cfRule>
  </conditionalFormatting>
  <conditionalFormatting sqref="C72:C82">
    <cfRule type="cellIs" dxfId="1148" priority="273" stopIfTrue="1" operator="notEqual">
      <formula>""</formula>
    </cfRule>
  </conditionalFormatting>
  <conditionalFormatting sqref="C71">
    <cfRule type="cellIs" dxfId="1147" priority="272" stopIfTrue="1" operator="notEqual">
      <formula>""</formula>
    </cfRule>
  </conditionalFormatting>
  <conditionalFormatting sqref="C71">
    <cfRule type="cellIs" dxfId="1146" priority="271" stopIfTrue="1" operator="notEqual">
      <formula>""</formula>
    </cfRule>
  </conditionalFormatting>
  <conditionalFormatting sqref="C72:C81">
    <cfRule type="cellIs" dxfId="1145" priority="268" stopIfTrue="1" operator="notEqual">
      <formula>""</formula>
    </cfRule>
  </conditionalFormatting>
  <conditionalFormatting sqref="C60:C70">
    <cfRule type="cellIs" dxfId="1144" priority="270" stopIfTrue="1" operator="notEqual">
      <formula>""</formula>
    </cfRule>
  </conditionalFormatting>
  <conditionalFormatting sqref="C72:C81">
    <cfRule type="cellIs" dxfId="1143" priority="269" stopIfTrue="1" operator="notEqual">
      <formula>""</formula>
    </cfRule>
  </conditionalFormatting>
  <conditionalFormatting sqref="C71">
    <cfRule type="cellIs" dxfId="1142" priority="267" stopIfTrue="1" operator="notEqual">
      <formula>""</formula>
    </cfRule>
  </conditionalFormatting>
  <conditionalFormatting sqref="C71">
    <cfRule type="cellIs" dxfId="1141" priority="266" stopIfTrue="1" operator="notEqual">
      <formula>""</formula>
    </cfRule>
  </conditionalFormatting>
  <conditionalFormatting sqref="C60:C70">
    <cfRule type="cellIs" dxfId="1140" priority="265" stopIfTrue="1" operator="notEqual">
      <formula>""</formula>
    </cfRule>
  </conditionalFormatting>
  <conditionalFormatting sqref="C59">
    <cfRule type="cellIs" dxfId="1139" priority="264" stopIfTrue="1" operator="notEqual">
      <formula>""</formula>
    </cfRule>
  </conditionalFormatting>
  <conditionalFormatting sqref="C59">
    <cfRule type="cellIs" dxfId="1138" priority="263" stopIfTrue="1" operator="notEqual">
      <formula>""</formula>
    </cfRule>
  </conditionalFormatting>
  <conditionalFormatting sqref="C60:C69">
    <cfRule type="cellIs" dxfId="1137" priority="260" stopIfTrue="1" operator="notEqual">
      <formula>""</formula>
    </cfRule>
  </conditionalFormatting>
  <conditionalFormatting sqref="C48:C58">
    <cfRule type="cellIs" dxfId="1136" priority="262" stopIfTrue="1" operator="notEqual">
      <formula>""</formula>
    </cfRule>
  </conditionalFormatting>
  <conditionalFormatting sqref="C60:C69">
    <cfRule type="cellIs" dxfId="1135" priority="261" stopIfTrue="1" operator="notEqual">
      <formula>""</formula>
    </cfRule>
  </conditionalFormatting>
  <conditionalFormatting sqref="C72:C81">
    <cfRule type="cellIs" dxfId="1134" priority="259" stopIfTrue="1" operator="notEqual">
      <formula>""</formula>
    </cfRule>
  </conditionalFormatting>
  <conditionalFormatting sqref="C72:C81">
    <cfRule type="cellIs" dxfId="1133" priority="258" stopIfTrue="1" operator="notEqual">
      <formula>""</formula>
    </cfRule>
  </conditionalFormatting>
  <conditionalFormatting sqref="C71:C81">
    <cfRule type="cellIs" dxfId="1132" priority="257" stopIfTrue="1" operator="notEqual">
      <formula>""</formula>
    </cfRule>
  </conditionalFormatting>
  <conditionalFormatting sqref="C71:C81">
    <cfRule type="cellIs" dxfId="1131" priority="256" stopIfTrue="1" operator="notEqual">
      <formula>""</formula>
    </cfRule>
  </conditionalFormatting>
  <conditionalFormatting sqref="C60:C70">
    <cfRule type="cellIs" dxfId="1130" priority="255" stopIfTrue="1" operator="notEqual">
      <formula>""</formula>
    </cfRule>
  </conditionalFormatting>
  <conditionalFormatting sqref="C59">
    <cfRule type="cellIs" dxfId="1129" priority="254" stopIfTrue="1" operator="notEqual">
      <formula>""</formula>
    </cfRule>
  </conditionalFormatting>
  <conditionalFormatting sqref="C59">
    <cfRule type="cellIs" dxfId="1128" priority="253" stopIfTrue="1" operator="notEqual">
      <formula>""</formula>
    </cfRule>
  </conditionalFormatting>
  <conditionalFormatting sqref="C60:C69">
    <cfRule type="cellIs" dxfId="1127" priority="250" stopIfTrue="1" operator="notEqual">
      <formula>""</formula>
    </cfRule>
  </conditionalFormatting>
  <conditionalFormatting sqref="C48:C58">
    <cfRule type="cellIs" dxfId="1126" priority="252" stopIfTrue="1" operator="notEqual">
      <formula>""</formula>
    </cfRule>
  </conditionalFormatting>
  <conditionalFormatting sqref="C60:C69">
    <cfRule type="cellIs" dxfId="1125" priority="251" stopIfTrue="1" operator="notEqual">
      <formula>""</formula>
    </cfRule>
  </conditionalFormatting>
  <conditionalFormatting sqref="C59">
    <cfRule type="cellIs" dxfId="1124" priority="249" stopIfTrue="1" operator="notEqual">
      <formula>""</formula>
    </cfRule>
  </conditionalFormatting>
  <conditionalFormatting sqref="C59">
    <cfRule type="cellIs" dxfId="1123" priority="248" stopIfTrue="1" operator="notEqual">
      <formula>""</formula>
    </cfRule>
  </conditionalFormatting>
  <conditionalFormatting sqref="C48:C58">
    <cfRule type="cellIs" dxfId="1122" priority="247" stopIfTrue="1" operator="notEqual">
      <formula>""</formula>
    </cfRule>
  </conditionalFormatting>
  <conditionalFormatting sqref="C47">
    <cfRule type="cellIs" dxfId="1121" priority="246" stopIfTrue="1" operator="notEqual">
      <formula>""</formula>
    </cfRule>
  </conditionalFormatting>
  <conditionalFormatting sqref="C47">
    <cfRule type="cellIs" dxfId="1120" priority="245" stopIfTrue="1" operator="notEqual">
      <formula>""</formula>
    </cfRule>
  </conditionalFormatting>
  <conditionalFormatting sqref="C48:C57">
    <cfRule type="cellIs" dxfId="1119" priority="242" stopIfTrue="1" operator="notEqual">
      <formula>""</formula>
    </cfRule>
  </conditionalFormatting>
  <conditionalFormatting sqref="C36:C46">
    <cfRule type="cellIs" dxfId="1118" priority="244" stopIfTrue="1" operator="notEqual">
      <formula>""</formula>
    </cfRule>
  </conditionalFormatting>
  <conditionalFormatting sqref="C48:C57">
    <cfRule type="cellIs" dxfId="1117" priority="243" stopIfTrue="1" operator="notEqual">
      <formula>""</formula>
    </cfRule>
  </conditionalFormatting>
  <conditionalFormatting sqref="C60:C69">
    <cfRule type="cellIs" dxfId="1116" priority="241" stopIfTrue="1" operator="notEqual">
      <formula>""</formula>
    </cfRule>
  </conditionalFormatting>
  <conditionalFormatting sqref="C60:C69">
    <cfRule type="cellIs" dxfId="1115" priority="240" stopIfTrue="1" operator="notEqual">
      <formula>""</formula>
    </cfRule>
  </conditionalFormatting>
  <conditionalFormatting sqref="C84:C93">
    <cfRule type="cellIs" dxfId="1114" priority="234" stopIfTrue="1" operator="notEqual">
      <formula>""</formula>
    </cfRule>
  </conditionalFormatting>
  <conditionalFormatting sqref="C84:C93">
    <cfRule type="cellIs" dxfId="1113" priority="233" stopIfTrue="1" operator="notEqual">
      <formula>""</formula>
    </cfRule>
  </conditionalFormatting>
  <conditionalFormatting sqref="C106 C72:C82 C84:C94">
    <cfRule type="cellIs" dxfId="1112" priority="239" stopIfTrue="1" operator="notEqual">
      <formula>""</formula>
    </cfRule>
  </conditionalFormatting>
  <conditionalFormatting sqref="C106 C72:C82 C84:C94">
    <cfRule type="cellIs" dxfId="1111" priority="232" stopIfTrue="1" operator="notEqual">
      <formula>""</formula>
    </cfRule>
  </conditionalFormatting>
  <conditionalFormatting sqref="C83">
    <cfRule type="cellIs" dxfId="1110" priority="231" stopIfTrue="1" operator="notEqual">
      <formula>""</formula>
    </cfRule>
  </conditionalFormatting>
  <conditionalFormatting sqref="C106 C72:C82 C84:C94">
    <cfRule type="cellIs" dxfId="1109" priority="238" stopIfTrue="1" operator="notEqual">
      <formula>""</formula>
    </cfRule>
  </conditionalFormatting>
  <conditionalFormatting sqref="C83">
    <cfRule type="cellIs" dxfId="1108" priority="237" stopIfTrue="1" operator="notEqual">
      <formula>""</formula>
    </cfRule>
  </conditionalFormatting>
  <conditionalFormatting sqref="C83">
    <cfRule type="cellIs" dxfId="1107" priority="236" stopIfTrue="1" operator="notEqual">
      <formula>""</formula>
    </cfRule>
  </conditionalFormatting>
  <conditionalFormatting sqref="C72:C82">
    <cfRule type="cellIs" dxfId="1106" priority="235" stopIfTrue="1" operator="notEqual">
      <formula>""</formula>
    </cfRule>
  </conditionalFormatting>
  <conditionalFormatting sqref="C72:C82">
    <cfRule type="cellIs" dxfId="1105" priority="224" stopIfTrue="1" operator="notEqual">
      <formula>""</formula>
    </cfRule>
  </conditionalFormatting>
  <conditionalFormatting sqref="C71">
    <cfRule type="cellIs" dxfId="1104" priority="223" stopIfTrue="1" operator="notEqual">
      <formula>""</formula>
    </cfRule>
  </conditionalFormatting>
  <conditionalFormatting sqref="C71">
    <cfRule type="cellIs" dxfId="1103" priority="222" stopIfTrue="1" operator="notEqual">
      <formula>""</formula>
    </cfRule>
  </conditionalFormatting>
  <conditionalFormatting sqref="C60:C70">
    <cfRule type="cellIs" dxfId="1102" priority="221" stopIfTrue="1" operator="notEqual">
      <formula>""</formula>
    </cfRule>
  </conditionalFormatting>
  <conditionalFormatting sqref="C83">
    <cfRule type="cellIs" dxfId="1101" priority="230" stopIfTrue="1" operator="notEqual">
      <formula>""</formula>
    </cfRule>
  </conditionalFormatting>
  <conditionalFormatting sqref="C84:C93">
    <cfRule type="cellIs" dxfId="1100" priority="227" stopIfTrue="1" operator="notEqual">
      <formula>""</formula>
    </cfRule>
  </conditionalFormatting>
  <conditionalFormatting sqref="C72:C82">
    <cfRule type="cellIs" dxfId="1099" priority="229" stopIfTrue="1" operator="notEqual">
      <formula>""</formula>
    </cfRule>
  </conditionalFormatting>
  <conditionalFormatting sqref="C84:C93">
    <cfRule type="cellIs" dxfId="1098" priority="228" stopIfTrue="1" operator="notEqual">
      <formula>""</formula>
    </cfRule>
  </conditionalFormatting>
  <conditionalFormatting sqref="C83">
    <cfRule type="cellIs" dxfId="1097" priority="226" stopIfTrue="1" operator="notEqual">
      <formula>""</formula>
    </cfRule>
  </conditionalFormatting>
  <conditionalFormatting sqref="C83">
    <cfRule type="cellIs" dxfId="1096" priority="225" stopIfTrue="1" operator="notEqual">
      <formula>""</formula>
    </cfRule>
  </conditionalFormatting>
  <conditionalFormatting sqref="C72:C81">
    <cfRule type="cellIs" dxfId="1095" priority="219" stopIfTrue="1" operator="notEqual">
      <formula>""</formula>
    </cfRule>
  </conditionalFormatting>
  <conditionalFormatting sqref="C72:C81">
    <cfRule type="cellIs" dxfId="1094" priority="220" stopIfTrue="1" operator="notEqual">
      <formula>""</formula>
    </cfRule>
  </conditionalFormatting>
  <conditionalFormatting sqref="C84:C93">
    <cfRule type="cellIs" dxfId="1093" priority="218" stopIfTrue="1" operator="notEqual">
      <formula>""</formula>
    </cfRule>
  </conditionalFormatting>
  <conditionalFormatting sqref="C84:C93">
    <cfRule type="cellIs" dxfId="1092" priority="217" stopIfTrue="1" operator="notEqual">
      <formula>""</formula>
    </cfRule>
  </conditionalFormatting>
  <conditionalFormatting sqref="C71">
    <cfRule type="cellIs" dxfId="1091" priority="206" stopIfTrue="1" operator="notEqual">
      <formula>""</formula>
    </cfRule>
  </conditionalFormatting>
  <conditionalFormatting sqref="C60:C70">
    <cfRule type="cellIs" dxfId="1090" priority="205" stopIfTrue="1" operator="notEqual">
      <formula>""</formula>
    </cfRule>
  </conditionalFormatting>
  <conditionalFormatting sqref="C106 C72:C82 C84:C94">
    <cfRule type="cellIs" dxfId="1089" priority="216" stopIfTrue="1" operator="notEqual">
      <formula>""</formula>
    </cfRule>
  </conditionalFormatting>
  <conditionalFormatting sqref="C83">
    <cfRule type="cellIs" dxfId="1088" priority="215" stopIfTrue="1" operator="notEqual">
      <formula>""</formula>
    </cfRule>
  </conditionalFormatting>
  <conditionalFormatting sqref="C83">
    <cfRule type="cellIs" dxfId="1087" priority="214" stopIfTrue="1" operator="notEqual">
      <formula>""</formula>
    </cfRule>
  </conditionalFormatting>
  <conditionalFormatting sqref="C84:C93">
    <cfRule type="cellIs" dxfId="1086" priority="211" stopIfTrue="1" operator="notEqual">
      <formula>""</formula>
    </cfRule>
  </conditionalFormatting>
  <conditionalFormatting sqref="C72:C82">
    <cfRule type="cellIs" dxfId="1085" priority="213" stopIfTrue="1" operator="notEqual">
      <formula>""</formula>
    </cfRule>
  </conditionalFormatting>
  <conditionalFormatting sqref="C84:C93">
    <cfRule type="cellIs" dxfId="1084" priority="212" stopIfTrue="1" operator="notEqual">
      <formula>""</formula>
    </cfRule>
  </conditionalFormatting>
  <conditionalFormatting sqref="C83">
    <cfRule type="cellIs" dxfId="1083" priority="210" stopIfTrue="1" operator="notEqual">
      <formula>""</formula>
    </cfRule>
  </conditionalFormatting>
  <conditionalFormatting sqref="C83">
    <cfRule type="cellIs" dxfId="1082" priority="209" stopIfTrue="1" operator="notEqual">
      <formula>""</formula>
    </cfRule>
  </conditionalFormatting>
  <conditionalFormatting sqref="C72:C82">
    <cfRule type="cellIs" dxfId="1081" priority="208" stopIfTrue="1" operator="notEqual">
      <formula>""</formula>
    </cfRule>
  </conditionalFormatting>
  <conditionalFormatting sqref="C71">
    <cfRule type="cellIs" dxfId="1080" priority="207" stopIfTrue="1" operator="notEqual">
      <formula>""</formula>
    </cfRule>
  </conditionalFormatting>
  <conditionalFormatting sqref="C72:C81">
    <cfRule type="cellIs" dxfId="1079" priority="203" stopIfTrue="1" operator="notEqual">
      <formula>""</formula>
    </cfRule>
  </conditionalFormatting>
  <conditionalFormatting sqref="C72:C81">
    <cfRule type="cellIs" dxfId="1078" priority="204" stopIfTrue="1" operator="notEqual">
      <formula>""</formula>
    </cfRule>
  </conditionalFormatting>
  <conditionalFormatting sqref="C84:C93">
    <cfRule type="cellIs" dxfId="1077" priority="202" stopIfTrue="1" operator="notEqual">
      <formula>""</formula>
    </cfRule>
  </conditionalFormatting>
  <conditionalFormatting sqref="C84:C93">
    <cfRule type="cellIs" dxfId="1076" priority="201" stopIfTrue="1" operator="notEqual">
      <formula>""</formula>
    </cfRule>
  </conditionalFormatting>
  <conditionalFormatting sqref="C83:C93">
    <cfRule type="cellIs" dxfId="1075" priority="200" stopIfTrue="1" operator="notEqual">
      <formula>""</formula>
    </cfRule>
  </conditionalFormatting>
  <conditionalFormatting sqref="C83:C93">
    <cfRule type="cellIs" dxfId="1074" priority="199" stopIfTrue="1" operator="notEqual">
      <formula>""</formula>
    </cfRule>
  </conditionalFormatting>
  <conditionalFormatting sqref="C72:C82">
    <cfRule type="cellIs" dxfId="1073" priority="198" stopIfTrue="1" operator="notEqual">
      <formula>""</formula>
    </cfRule>
  </conditionalFormatting>
  <conditionalFormatting sqref="C71">
    <cfRule type="cellIs" dxfId="1072" priority="197" stopIfTrue="1" operator="notEqual">
      <formula>""</formula>
    </cfRule>
  </conditionalFormatting>
  <conditionalFormatting sqref="C71">
    <cfRule type="cellIs" dxfId="1071" priority="196" stopIfTrue="1" operator="notEqual">
      <formula>""</formula>
    </cfRule>
  </conditionalFormatting>
  <conditionalFormatting sqref="C72:C81">
    <cfRule type="cellIs" dxfId="1070" priority="193" stopIfTrue="1" operator="notEqual">
      <formula>""</formula>
    </cfRule>
  </conditionalFormatting>
  <conditionalFormatting sqref="C60:C70">
    <cfRule type="cellIs" dxfId="1069" priority="195" stopIfTrue="1" operator="notEqual">
      <formula>""</formula>
    </cfRule>
  </conditionalFormatting>
  <conditionalFormatting sqref="C72:C81">
    <cfRule type="cellIs" dxfId="1068" priority="194" stopIfTrue="1" operator="notEqual">
      <formula>""</formula>
    </cfRule>
  </conditionalFormatting>
  <conditionalFormatting sqref="C71">
    <cfRule type="cellIs" dxfId="1067" priority="192" stopIfTrue="1" operator="notEqual">
      <formula>""</formula>
    </cfRule>
  </conditionalFormatting>
  <conditionalFormatting sqref="C71">
    <cfRule type="cellIs" dxfId="1066" priority="191" stopIfTrue="1" operator="notEqual">
      <formula>""</formula>
    </cfRule>
  </conditionalFormatting>
  <conditionalFormatting sqref="C60:C70">
    <cfRule type="cellIs" dxfId="1065" priority="190" stopIfTrue="1" operator="notEqual">
      <formula>""</formula>
    </cfRule>
  </conditionalFormatting>
  <conditionalFormatting sqref="C59">
    <cfRule type="cellIs" dxfId="1064" priority="189" stopIfTrue="1" operator="notEqual">
      <formula>""</formula>
    </cfRule>
  </conditionalFormatting>
  <conditionalFormatting sqref="C59">
    <cfRule type="cellIs" dxfId="1063" priority="188" stopIfTrue="1" operator="notEqual">
      <formula>""</formula>
    </cfRule>
  </conditionalFormatting>
  <conditionalFormatting sqref="C60:C69">
    <cfRule type="cellIs" dxfId="1062" priority="185" stopIfTrue="1" operator="notEqual">
      <formula>""</formula>
    </cfRule>
  </conditionalFormatting>
  <conditionalFormatting sqref="C48:C58">
    <cfRule type="cellIs" dxfId="1061" priority="187" stopIfTrue="1" operator="notEqual">
      <formula>""</formula>
    </cfRule>
  </conditionalFormatting>
  <conditionalFormatting sqref="C60:C69">
    <cfRule type="cellIs" dxfId="1060" priority="186" stopIfTrue="1" operator="notEqual">
      <formula>""</formula>
    </cfRule>
  </conditionalFormatting>
  <conditionalFormatting sqref="C72:C81">
    <cfRule type="cellIs" dxfId="1059" priority="184" stopIfTrue="1" operator="notEqual">
      <formula>""</formula>
    </cfRule>
  </conditionalFormatting>
  <conditionalFormatting sqref="C72:C81">
    <cfRule type="cellIs" dxfId="1058" priority="183" stopIfTrue="1" operator="notEqual">
      <formula>""</formula>
    </cfRule>
  </conditionalFormatting>
  <conditionalFormatting sqref="C96:C105">
    <cfRule type="cellIs" dxfId="1057" priority="176" stopIfTrue="1" operator="notEqual">
      <formula>""</formula>
    </cfRule>
  </conditionalFormatting>
  <conditionalFormatting sqref="C96:C105">
    <cfRule type="cellIs" dxfId="1056" priority="175" stopIfTrue="1" operator="notEqual">
      <formula>""</formula>
    </cfRule>
  </conditionalFormatting>
  <conditionalFormatting sqref="C95">
    <cfRule type="cellIs" dxfId="1055" priority="174" stopIfTrue="1" operator="notEqual">
      <formula>""</formula>
    </cfRule>
  </conditionalFormatting>
  <conditionalFormatting sqref="C95">
    <cfRule type="cellIs" dxfId="1054" priority="173" stopIfTrue="1" operator="notEqual">
      <formula>""</formula>
    </cfRule>
  </conditionalFormatting>
  <conditionalFormatting sqref="C96:C105">
    <cfRule type="cellIs" dxfId="1053" priority="172" stopIfTrue="1" operator="notEqual">
      <formula>""</formula>
    </cfRule>
  </conditionalFormatting>
  <conditionalFormatting sqref="C95">
    <cfRule type="cellIs" dxfId="1052" priority="182" stopIfTrue="1" operator="notEqual">
      <formula>""</formula>
    </cfRule>
  </conditionalFormatting>
  <conditionalFormatting sqref="C95:C105">
    <cfRule type="cellIs" dxfId="1051" priority="181" stopIfTrue="1" operator="notEqual">
      <formula>""</formula>
    </cfRule>
  </conditionalFormatting>
  <conditionalFormatting sqref="C95:C105">
    <cfRule type="cellIs" dxfId="1050" priority="180" stopIfTrue="1" operator="notEqual">
      <formula>""</formula>
    </cfRule>
  </conditionalFormatting>
  <conditionalFormatting sqref="C96:C105">
    <cfRule type="cellIs" dxfId="1049" priority="179" stopIfTrue="1" operator="notEqual">
      <formula>""</formula>
    </cfRule>
  </conditionalFormatting>
  <conditionalFormatting sqref="C95">
    <cfRule type="cellIs" dxfId="1048" priority="178" stopIfTrue="1" operator="notEqual">
      <formula>""</formula>
    </cfRule>
  </conditionalFormatting>
  <conditionalFormatting sqref="C95">
    <cfRule type="cellIs" dxfId="1047" priority="177" stopIfTrue="1" operator="notEqual">
      <formula>""</formula>
    </cfRule>
  </conditionalFormatting>
  <conditionalFormatting sqref="C96:C105">
    <cfRule type="cellIs" dxfId="1046" priority="171" stopIfTrue="1" operator="notEqual">
      <formula>""</formula>
    </cfRule>
  </conditionalFormatting>
  <conditionalFormatting sqref="C95:C105">
    <cfRule type="cellIs" dxfId="1045" priority="170" stopIfTrue="1" operator="notEqual">
      <formula>""</formula>
    </cfRule>
  </conditionalFormatting>
  <conditionalFormatting sqref="C95:C105">
    <cfRule type="cellIs" dxfId="1044" priority="169" stopIfTrue="1" operator="notEqual">
      <formula>""</formula>
    </cfRule>
  </conditionalFormatting>
  <conditionalFormatting sqref="C95:C105">
    <cfRule type="cellIs" dxfId="1043" priority="168" stopIfTrue="1" operator="notEqual">
      <formula>""</formula>
    </cfRule>
  </conditionalFormatting>
  <conditionalFormatting sqref="C95:C105">
    <cfRule type="cellIs" dxfId="1042" priority="167" stopIfTrue="1" operator="notEqual">
      <formula>""</formula>
    </cfRule>
  </conditionalFormatting>
  <conditionalFormatting sqref="C96:C105">
    <cfRule type="cellIs" dxfId="1041" priority="166" stopIfTrue="1" operator="notEqual">
      <formula>""</formula>
    </cfRule>
  </conditionalFormatting>
  <conditionalFormatting sqref="C96:C105">
    <cfRule type="cellIs" dxfId="1040" priority="165" stopIfTrue="1" operator="notEqual">
      <formula>""</formula>
    </cfRule>
  </conditionalFormatting>
  <conditionalFormatting sqref="C96:C105">
    <cfRule type="cellIs" dxfId="1039" priority="164" stopIfTrue="1" operator="notEqual">
      <formula>""</formula>
    </cfRule>
  </conditionalFormatting>
  <conditionalFormatting sqref="C96:C105">
    <cfRule type="cellIs" dxfId="1038" priority="163" stopIfTrue="1" operator="notEqual">
      <formula>""</formula>
    </cfRule>
  </conditionalFormatting>
  <conditionalFormatting sqref="C96:C105">
    <cfRule type="cellIs" dxfId="1037" priority="162" stopIfTrue="1" operator="notEqual">
      <formula>""</formula>
    </cfRule>
  </conditionalFormatting>
  <conditionalFormatting sqref="C118">
    <cfRule type="cellIs" dxfId="1036" priority="161" stopIfTrue="1" operator="notEqual">
      <formula>""</formula>
    </cfRule>
  </conditionalFormatting>
  <conditionalFormatting sqref="C118">
    <cfRule type="cellIs" dxfId="1035" priority="160" stopIfTrue="1" operator="notEqual">
      <formula>""</formula>
    </cfRule>
  </conditionalFormatting>
  <conditionalFormatting sqref="C107:C108">
    <cfRule type="cellIs" dxfId="1034" priority="159" stopIfTrue="1" operator="notEqual">
      <formula>""</formula>
    </cfRule>
  </conditionalFormatting>
  <conditionalFormatting sqref="C107:C108">
    <cfRule type="cellIs" dxfId="1033" priority="158" stopIfTrue="1" operator="notEqual">
      <formula>""</formula>
    </cfRule>
  </conditionalFormatting>
  <conditionalFormatting sqref="C96:C105 C107:C117 C119:C130">
    <cfRule type="cellIs" dxfId="1032" priority="157" stopIfTrue="1" operator="notEqual">
      <formula>""</formula>
    </cfRule>
  </conditionalFormatting>
  <conditionalFormatting sqref="C96:C105 C107:C117 C119:C130">
    <cfRule type="cellIs" dxfId="1031" priority="156" stopIfTrue="1" operator="notEqual">
      <formula>""</formula>
    </cfRule>
  </conditionalFormatting>
  <conditionalFormatting sqref="C12">
    <cfRule type="cellIs" dxfId="1030" priority="155" stopIfTrue="1" operator="notEqual">
      <formula>""</formula>
    </cfRule>
  </conditionalFormatting>
  <conditionalFormatting sqref="C71">
    <cfRule type="cellIs" dxfId="1029" priority="154" stopIfTrue="1" operator="notEqual">
      <formula>""</formula>
    </cfRule>
  </conditionalFormatting>
  <conditionalFormatting sqref="C71">
    <cfRule type="cellIs" dxfId="1028" priority="153" stopIfTrue="1" operator="notEqual">
      <formula>""</formula>
    </cfRule>
  </conditionalFormatting>
  <conditionalFormatting sqref="C72:C81">
    <cfRule type="cellIs" dxfId="1027" priority="150" stopIfTrue="1" operator="notEqual">
      <formula>""</formula>
    </cfRule>
  </conditionalFormatting>
  <conditionalFormatting sqref="C60:C70">
    <cfRule type="cellIs" dxfId="1026" priority="152" stopIfTrue="1" operator="notEqual">
      <formula>""</formula>
    </cfRule>
  </conditionalFormatting>
  <conditionalFormatting sqref="C72:C81">
    <cfRule type="cellIs" dxfId="1025" priority="151" stopIfTrue="1" operator="notEqual">
      <formula>""</formula>
    </cfRule>
  </conditionalFormatting>
  <conditionalFormatting sqref="C71">
    <cfRule type="cellIs" dxfId="1024" priority="149" stopIfTrue="1" operator="notEqual">
      <formula>""</formula>
    </cfRule>
  </conditionalFormatting>
  <conditionalFormatting sqref="C71">
    <cfRule type="cellIs" dxfId="1023" priority="148" stopIfTrue="1" operator="notEqual">
      <formula>""</formula>
    </cfRule>
  </conditionalFormatting>
  <conditionalFormatting sqref="C60:C70">
    <cfRule type="cellIs" dxfId="1022" priority="147" stopIfTrue="1" operator="notEqual">
      <formula>""</formula>
    </cfRule>
  </conditionalFormatting>
  <conditionalFormatting sqref="C59">
    <cfRule type="cellIs" dxfId="1021" priority="146" stopIfTrue="1" operator="notEqual">
      <formula>""</formula>
    </cfRule>
  </conditionalFormatting>
  <conditionalFormatting sqref="C59">
    <cfRule type="cellIs" dxfId="1020" priority="145" stopIfTrue="1" operator="notEqual">
      <formula>""</formula>
    </cfRule>
  </conditionalFormatting>
  <conditionalFormatting sqref="C60:C69">
    <cfRule type="cellIs" dxfId="1019" priority="142" stopIfTrue="1" operator="notEqual">
      <formula>""</formula>
    </cfRule>
  </conditionalFormatting>
  <conditionalFormatting sqref="C48:C58">
    <cfRule type="cellIs" dxfId="1018" priority="144" stopIfTrue="1" operator="notEqual">
      <formula>""</formula>
    </cfRule>
  </conditionalFormatting>
  <conditionalFormatting sqref="C60:C69">
    <cfRule type="cellIs" dxfId="1017" priority="143" stopIfTrue="1" operator="notEqual">
      <formula>""</formula>
    </cfRule>
  </conditionalFormatting>
  <conditionalFormatting sqref="C72:C81">
    <cfRule type="cellIs" dxfId="1016" priority="141" stopIfTrue="1" operator="notEqual">
      <formula>""</formula>
    </cfRule>
  </conditionalFormatting>
  <conditionalFormatting sqref="C72:C81">
    <cfRule type="cellIs" dxfId="1015" priority="140" stopIfTrue="1" operator="notEqual">
      <formula>""</formula>
    </cfRule>
  </conditionalFormatting>
  <conditionalFormatting sqref="C71:C81">
    <cfRule type="cellIs" dxfId="1014" priority="139" stopIfTrue="1" operator="notEqual">
      <formula>""</formula>
    </cfRule>
  </conditionalFormatting>
  <conditionalFormatting sqref="C71:C81">
    <cfRule type="cellIs" dxfId="1013" priority="138" stopIfTrue="1" operator="notEqual">
      <formula>""</formula>
    </cfRule>
  </conditionalFormatting>
  <conditionalFormatting sqref="C60:C70">
    <cfRule type="cellIs" dxfId="1012" priority="137" stopIfTrue="1" operator="notEqual">
      <formula>""</formula>
    </cfRule>
  </conditionalFormatting>
  <conditionalFormatting sqref="C59">
    <cfRule type="cellIs" dxfId="1011" priority="136" stopIfTrue="1" operator="notEqual">
      <formula>""</formula>
    </cfRule>
  </conditionalFormatting>
  <conditionalFormatting sqref="C59">
    <cfRule type="cellIs" dxfId="1010" priority="135" stopIfTrue="1" operator="notEqual">
      <formula>""</formula>
    </cfRule>
  </conditionalFormatting>
  <conditionalFormatting sqref="C60:C69">
    <cfRule type="cellIs" dxfId="1009" priority="132" stopIfTrue="1" operator="notEqual">
      <formula>""</formula>
    </cfRule>
  </conditionalFormatting>
  <conditionalFormatting sqref="C48:C58">
    <cfRule type="cellIs" dxfId="1008" priority="134" stopIfTrue="1" operator="notEqual">
      <formula>""</formula>
    </cfRule>
  </conditionalFormatting>
  <conditionalFormatting sqref="C60:C69">
    <cfRule type="cellIs" dxfId="1007" priority="133" stopIfTrue="1" operator="notEqual">
      <formula>""</formula>
    </cfRule>
  </conditionalFormatting>
  <conditionalFormatting sqref="C59">
    <cfRule type="cellIs" dxfId="1006" priority="131" stopIfTrue="1" operator="notEqual">
      <formula>""</formula>
    </cfRule>
  </conditionalFormatting>
  <conditionalFormatting sqref="C59">
    <cfRule type="cellIs" dxfId="1005" priority="130" stopIfTrue="1" operator="notEqual">
      <formula>""</formula>
    </cfRule>
  </conditionalFormatting>
  <conditionalFormatting sqref="C48:C58">
    <cfRule type="cellIs" dxfId="1004" priority="129" stopIfTrue="1" operator="notEqual">
      <formula>""</formula>
    </cfRule>
  </conditionalFormatting>
  <conditionalFormatting sqref="C47">
    <cfRule type="cellIs" dxfId="1003" priority="128" stopIfTrue="1" operator="notEqual">
      <formula>""</formula>
    </cfRule>
  </conditionalFormatting>
  <conditionalFormatting sqref="C47">
    <cfRule type="cellIs" dxfId="1002" priority="127" stopIfTrue="1" operator="notEqual">
      <formula>""</formula>
    </cfRule>
  </conditionalFormatting>
  <conditionalFormatting sqref="C48:C57">
    <cfRule type="cellIs" dxfId="1001" priority="124" stopIfTrue="1" operator="notEqual">
      <formula>""</formula>
    </cfRule>
  </conditionalFormatting>
  <conditionalFormatting sqref="C36:C46">
    <cfRule type="cellIs" dxfId="1000" priority="126" stopIfTrue="1" operator="notEqual">
      <formula>""</formula>
    </cfRule>
  </conditionalFormatting>
  <conditionalFormatting sqref="C48:C57">
    <cfRule type="cellIs" dxfId="999" priority="125" stopIfTrue="1" operator="notEqual">
      <formula>""</formula>
    </cfRule>
  </conditionalFormatting>
  <conditionalFormatting sqref="C60:C69">
    <cfRule type="cellIs" dxfId="998" priority="123" stopIfTrue="1" operator="notEqual">
      <formula>""</formula>
    </cfRule>
  </conditionalFormatting>
  <conditionalFormatting sqref="C60:C69">
    <cfRule type="cellIs" dxfId="997" priority="122" stopIfTrue="1" operator="notEqual">
      <formula>""</formula>
    </cfRule>
  </conditionalFormatting>
  <conditionalFormatting sqref="C71:C81">
    <cfRule type="cellIs" dxfId="996" priority="121" stopIfTrue="1" operator="notEqual">
      <formula>""</formula>
    </cfRule>
  </conditionalFormatting>
  <conditionalFormatting sqref="C71:C81">
    <cfRule type="cellIs" dxfId="995" priority="120" stopIfTrue="1" operator="notEqual">
      <formula>""</formula>
    </cfRule>
  </conditionalFormatting>
  <conditionalFormatting sqref="C60:C70">
    <cfRule type="cellIs" dxfId="994" priority="119" stopIfTrue="1" operator="notEqual">
      <formula>""</formula>
    </cfRule>
  </conditionalFormatting>
  <conditionalFormatting sqref="C59">
    <cfRule type="cellIs" dxfId="993" priority="118" stopIfTrue="1" operator="notEqual">
      <formula>""</formula>
    </cfRule>
  </conditionalFormatting>
  <conditionalFormatting sqref="C59">
    <cfRule type="cellIs" dxfId="992" priority="117" stopIfTrue="1" operator="notEqual">
      <formula>""</formula>
    </cfRule>
  </conditionalFormatting>
  <conditionalFormatting sqref="C60:C69">
    <cfRule type="cellIs" dxfId="991" priority="114" stopIfTrue="1" operator="notEqual">
      <formula>""</formula>
    </cfRule>
  </conditionalFormatting>
  <conditionalFormatting sqref="C48:C58">
    <cfRule type="cellIs" dxfId="990" priority="116" stopIfTrue="1" operator="notEqual">
      <formula>""</formula>
    </cfRule>
  </conditionalFormatting>
  <conditionalFormatting sqref="C60:C69">
    <cfRule type="cellIs" dxfId="989" priority="115" stopIfTrue="1" operator="notEqual">
      <formula>""</formula>
    </cfRule>
  </conditionalFormatting>
  <conditionalFormatting sqref="C59">
    <cfRule type="cellIs" dxfId="988" priority="113" stopIfTrue="1" operator="notEqual">
      <formula>""</formula>
    </cfRule>
  </conditionalFormatting>
  <conditionalFormatting sqref="C59">
    <cfRule type="cellIs" dxfId="987" priority="112" stopIfTrue="1" operator="notEqual">
      <formula>""</formula>
    </cfRule>
  </conditionalFormatting>
  <conditionalFormatting sqref="C48:C58">
    <cfRule type="cellIs" dxfId="986" priority="111" stopIfTrue="1" operator="notEqual">
      <formula>""</formula>
    </cfRule>
  </conditionalFormatting>
  <conditionalFormatting sqref="C47">
    <cfRule type="cellIs" dxfId="985" priority="110" stopIfTrue="1" operator="notEqual">
      <formula>""</formula>
    </cfRule>
  </conditionalFormatting>
  <conditionalFormatting sqref="C47">
    <cfRule type="cellIs" dxfId="984" priority="109" stopIfTrue="1" operator="notEqual">
      <formula>""</formula>
    </cfRule>
  </conditionalFormatting>
  <conditionalFormatting sqref="C48:C57">
    <cfRule type="cellIs" dxfId="983" priority="106" stopIfTrue="1" operator="notEqual">
      <formula>""</formula>
    </cfRule>
  </conditionalFormatting>
  <conditionalFormatting sqref="C36:C46">
    <cfRule type="cellIs" dxfId="982" priority="108" stopIfTrue="1" operator="notEqual">
      <formula>""</formula>
    </cfRule>
  </conditionalFormatting>
  <conditionalFormatting sqref="C48:C57">
    <cfRule type="cellIs" dxfId="981" priority="107" stopIfTrue="1" operator="notEqual">
      <formula>""</formula>
    </cfRule>
  </conditionalFormatting>
  <conditionalFormatting sqref="C60:C69">
    <cfRule type="cellIs" dxfId="980" priority="105" stopIfTrue="1" operator="notEqual">
      <formula>""</formula>
    </cfRule>
  </conditionalFormatting>
  <conditionalFormatting sqref="C60:C69">
    <cfRule type="cellIs" dxfId="979" priority="104" stopIfTrue="1" operator="notEqual">
      <formula>""</formula>
    </cfRule>
  </conditionalFormatting>
  <conditionalFormatting sqref="C59:C69">
    <cfRule type="cellIs" dxfId="978" priority="103" stopIfTrue="1" operator="notEqual">
      <formula>""</formula>
    </cfRule>
  </conditionalFormatting>
  <conditionalFormatting sqref="C59:C69">
    <cfRule type="cellIs" dxfId="977" priority="102" stopIfTrue="1" operator="notEqual">
      <formula>""</formula>
    </cfRule>
  </conditionalFormatting>
  <conditionalFormatting sqref="C48:C58">
    <cfRule type="cellIs" dxfId="976" priority="101" stopIfTrue="1" operator="notEqual">
      <formula>""</formula>
    </cfRule>
  </conditionalFormatting>
  <conditionalFormatting sqref="C47">
    <cfRule type="cellIs" dxfId="975" priority="100" stopIfTrue="1" operator="notEqual">
      <formula>""</formula>
    </cfRule>
  </conditionalFormatting>
  <conditionalFormatting sqref="C47">
    <cfRule type="cellIs" dxfId="974" priority="99" stopIfTrue="1" operator="notEqual">
      <formula>""</formula>
    </cfRule>
  </conditionalFormatting>
  <conditionalFormatting sqref="C48:C57">
    <cfRule type="cellIs" dxfId="973" priority="96" stopIfTrue="1" operator="notEqual">
      <formula>""</formula>
    </cfRule>
  </conditionalFormatting>
  <conditionalFormatting sqref="C36:C46">
    <cfRule type="cellIs" dxfId="972" priority="98" stopIfTrue="1" operator="notEqual">
      <formula>""</formula>
    </cfRule>
  </conditionalFormatting>
  <conditionalFormatting sqref="C48:C57">
    <cfRule type="cellIs" dxfId="971" priority="97" stopIfTrue="1" operator="notEqual">
      <formula>""</formula>
    </cfRule>
  </conditionalFormatting>
  <conditionalFormatting sqref="C47">
    <cfRule type="cellIs" dxfId="970" priority="95" stopIfTrue="1" operator="notEqual">
      <formula>""</formula>
    </cfRule>
  </conditionalFormatting>
  <conditionalFormatting sqref="C47">
    <cfRule type="cellIs" dxfId="969" priority="94" stopIfTrue="1" operator="notEqual">
      <formula>""</formula>
    </cfRule>
  </conditionalFormatting>
  <conditionalFormatting sqref="C36:C46">
    <cfRule type="cellIs" dxfId="968" priority="93" stopIfTrue="1" operator="notEqual">
      <formula>""</formula>
    </cfRule>
  </conditionalFormatting>
  <conditionalFormatting sqref="C35">
    <cfRule type="cellIs" dxfId="967" priority="92" stopIfTrue="1" operator="notEqual">
      <formula>""</formula>
    </cfRule>
  </conditionalFormatting>
  <conditionalFormatting sqref="C35">
    <cfRule type="cellIs" dxfId="966" priority="91" stopIfTrue="1" operator="notEqual">
      <formula>""</formula>
    </cfRule>
  </conditionalFormatting>
  <conditionalFormatting sqref="C36:C45">
    <cfRule type="cellIs" dxfId="965" priority="88" stopIfTrue="1" operator="notEqual">
      <formula>""</formula>
    </cfRule>
  </conditionalFormatting>
  <conditionalFormatting sqref="C24:C34">
    <cfRule type="cellIs" dxfId="964" priority="90" stopIfTrue="1" operator="notEqual">
      <formula>""</formula>
    </cfRule>
  </conditionalFormatting>
  <conditionalFormatting sqref="C36:C45">
    <cfRule type="cellIs" dxfId="963" priority="89" stopIfTrue="1" operator="notEqual">
      <formula>""</formula>
    </cfRule>
  </conditionalFormatting>
  <conditionalFormatting sqref="C48:C57">
    <cfRule type="cellIs" dxfId="962" priority="87" stopIfTrue="1" operator="notEqual">
      <formula>""</formula>
    </cfRule>
  </conditionalFormatting>
  <conditionalFormatting sqref="C48:C57">
    <cfRule type="cellIs" dxfId="961" priority="86" stopIfTrue="1" operator="notEqual">
      <formula>""</formula>
    </cfRule>
  </conditionalFormatting>
  <conditionalFormatting sqref="C72:C81">
    <cfRule type="cellIs" dxfId="960" priority="82" stopIfTrue="1" operator="notEqual">
      <formula>""</formula>
    </cfRule>
  </conditionalFormatting>
  <conditionalFormatting sqref="C72:C81">
    <cfRule type="cellIs" dxfId="959" priority="81" stopIfTrue="1" operator="notEqual">
      <formula>""</formula>
    </cfRule>
  </conditionalFormatting>
  <conditionalFormatting sqref="C71">
    <cfRule type="cellIs" dxfId="958" priority="80" stopIfTrue="1" operator="notEqual">
      <formula>""</formula>
    </cfRule>
  </conditionalFormatting>
  <conditionalFormatting sqref="C71">
    <cfRule type="cellIs" dxfId="957" priority="85" stopIfTrue="1" operator="notEqual">
      <formula>""</formula>
    </cfRule>
  </conditionalFormatting>
  <conditionalFormatting sqref="C71">
    <cfRule type="cellIs" dxfId="956" priority="84" stopIfTrue="1" operator="notEqual">
      <formula>""</formula>
    </cfRule>
  </conditionalFormatting>
  <conditionalFormatting sqref="C60:C70">
    <cfRule type="cellIs" dxfId="955" priority="83" stopIfTrue="1" operator="notEqual">
      <formula>""</formula>
    </cfRule>
  </conditionalFormatting>
  <conditionalFormatting sqref="C60:C70">
    <cfRule type="cellIs" dxfId="954" priority="73" stopIfTrue="1" operator="notEqual">
      <formula>""</formula>
    </cfRule>
  </conditionalFormatting>
  <conditionalFormatting sqref="C59">
    <cfRule type="cellIs" dxfId="953" priority="72" stopIfTrue="1" operator="notEqual">
      <formula>""</formula>
    </cfRule>
  </conditionalFormatting>
  <conditionalFormatting sqref="C59">
    <cfRule type="cellIs" dxfId="952" priority="71" stopIfTrue="1" operator="notEqual">
      <formula>""</formula>
    </cfRule>
  </conditionalFormatting>
  <conditionalFormatting sqref="C48:C58">
    <cfRule type="cellIs" dxfId="951" priority="70" stopIfTrue="1" operator="notEqual">
      <formula>""</formula>
    </cfRule>
  </conditionalFormatting>
  <conditionalFormatting sqref="C71">
    <cfRule type="cellIs" dxfId="950" priority="79" stopIfTrue="1" operator="notEqual">
      <formula>""</formula>
    </cfRule>
  </conditionalFormatting>
  <conditionalFormatting sqref="C72:C81">
    <cfRule type="cellIs" dxfId="949" priority="76" stopIfTrue="1" operator="notEqual">
      <formula>""</formula>
    </cfRule>
  </conditionalFormatting>
  <conditionalFormatting sqref="C60:C70">
    <cfRule type="cellIs" dxfId="948" priority="78" stopIfTrue="1" operator="notEqual">
      <formula>""</formula>
    </cfRule>
  </conditionalFormatting>
  <conditionalFormatting sqref="C72:C81">
    <cfRule type="cellIs" dxfId="947" priority="77" stopIfTrue="1" operator="notEqual">
      <formula>""</formula>
    </cfRule>
  </conditionalFormatting>
  <conditionalFormatting sqref="C71">
    <cfRule type="cellIs" dxfId="946" priority="75" stopIfTrue="1" operator="notEqual">
      <formula>""</formula>
    </cfRule>
  </conditionalFormatting>
  <conditionalFormatting sqref="C71">
    <cfRule type="cellIs" dxfId="945" priority="74" stopIfTrue="1" operator="notEqual">
      <formula>""</formula>
    </cfRule>
  </conditionalFormatting>
  <conditionalFormatting sqref="C60:C69">
    <cfRule type="cellIs" dxfId="944" priority="68" stopIfTrue="1" operator="notEqual">
      <formula>""</formula>
    </cfRule>
  </conditionalFormatting>
  <conditionalFormatting sqref="C60:C69">
    <cfRule type="cellIs" dxfId="943" priority="69" stopIfTrue="1" operator="notEqual">
      <formula>""</formula>
    </cfRule>
  </conditionalFormatting>
  <conditionalFormatting sqref="C72:C81">
    <cfRule type="cellIs" dxfId="942" priority="67" stopIfTrue="1" operator="notEqual">
      <formula>""</formula>
    </cfRule>
  </conditionalFormatting>
  <conditionalFormatting sqref="C72:C81">
    <cfRule type="cellIs" dxfId="941" priority="66" stopIfTrue="1" operator="notEqual">
      <formula>""</formula>
    </cfRule>
  </conditionalFormatting>
  <conditionalFormatting sqref="C59">
    <cfRule type="cellIs" dxfId="940" priority="56" stopIfTrue="1" operator="notEqual">
      <formula>""</formula>
    </cfRule>
  </conditionalFormatting>
  <conditionalFormatting sqref="C48:C58">
    <cfRule type="cellIs" dxfId="939" priority="55" stopIfTrue="1" operator="notEqual">
      <formula>""</formula>
    </cfRule>
  </conditionalFormatting>
  <conditionalFormatting sqref="C71">
    <cfRule type="cellIs" dxfId="938" priority="65" stopIfTrue="1" operator="notEqual">
      <formula>""</formula>
    </cfRule>
  </conditionalFormatting>
  <conditionalFormatting sqref="C71">
    <cfRule type="cellIs" dxfId="937" priority="64" stopIfTrue="1" operator="notEqual">
      <formula>""</formula>
    </cfRule>
  </conditionalFormatting>
  <conditionalFormatting sqref="C72:C81">
    <cfRule type="cellIs" dxfId="936" priority="61" stopIfTrue="1" operator="notEqual">
      <formula>""</formula>
    </cfRule>
  </conditionalFormatting>
  <conditionalFormatting sqref="C60:C70">
    <cfRule type="cellIs" dxfId="935" priority="63" stopIfTrue="1" operator="notEqual">
      <formula>""</formula>
    </cfRule>
  </conditionalFormatting>
  <conditionalFormatting sqref="C72:C81">
    <cfRule type="cellIs" dxfId="934" priority="62" stopIfTrue="1" operator="notEqual">
      <formula>""</formula>
    </cfRule>
  </conditionalFormatting>
  <conditionalFormatting sqref="C71">
    <cfRule type="cellIs" dxfId="933" priority="60" stopIfTrue="1" operator="notEqual">
      <formula>""</formula>
    </cfRule>
  </conditionalFormatting>
  <conditionalFormatting sqref="C71">
    <cfRule type="cellIs" dxfId="932" priority="59" stopIfTrue="1" operator="notEqual">
      <formula>""</formula>
    </cfRule>
  </conditionalFormatting>
  <conditionalFormatting sqref="C60:C70">
    <cfRule type="cellIs" dxfId="931" priority="58" stopIfTrue="1" operator="notEqual">
      <formula>""</formula>
    </cfRule>
  </conditionalFormatting>
  <conditionalFormatting sqref="C59">
    <cfRule type="cellIs" dxfId="930" priority="57" stopIfTrue="1" operator="notEqual">
      <formula>""</formula>
    </cfRule>
  </conditionalFormatting>
  <conditionalFormatting sqref="C60:C69">
    <cfRule type="cellIs" dxfId="929" priority="53" stopIfTrue="1" operator="notEqual">
      <formula>""</formula>
    </cfRule>
  </conditionalFormatting>
  <conditionalFormatting sqref="C60:C69">
    <cfRule type="cellIs" dxfId="928" priority="54" stopIfTrue="1" operator="notEqual">
      <formula>""</formula>
    </cfRule>
  </conditionalFormatting>
  <conditionalFormatting sqref="C72:C81">
    <cfRule type="cellIs" dxfId="927" priority="52" stopIfTrue="1" operator="notEqual">
      <formula>""</formula>
    </cfRule>
  </conditionalFormatting>
  <conditionalFormatting sqref="C72:C81">
    <cfRule type="cellIs" dxfId="926" priority="51" stopIfTrue="1" operator="notEqual">
      <formula>""</formula>
    </cfRule>
  </conditionalFormatting>
  <conditionalFormatting sqref="C71:C81">
    <cfRule type="cellIs" dxfId="925" priority="50" stopIfTrue="1" operator="notEqual">
      <formula>""</formula>
    </cfRule>
  </conditionalFormatting>
  <conditionalFormatting sqref="C71:C81">
    <cfRule type="cellIs" dxfId="924" priority="49" stopIfTrue="1" operator="notEqual">
      <formula>""</formula>
    </cfRule>
  </conditionalFormatting>
  <conditionalFormatting sqref="C60:C70">
    <cfRule type="cellIs" dxfId="923" priority="48" stopIfTrue="1" operator="notEqual">
      <formula>""</formula>
    </cfRule>
  </conditionalFormatting>
  <conditionalFormatting sqref="C59">
    <cfRule type="cellIs" dxfId="922" priority="47" stopIfTrue="1" operator="notEqual">
      <formula>""</formula>
    </cfRule>
  </conditionalFormatting>
  <conditionalFormatting sqref="C59">
    <cfRule type="cellIs" dxfId="921" priority="46" stopIfTrue="1" operator="notEqual">
      <formula>""</formula>
    </cfRule>
  </conditionalFormatting>
  <conditionalFormatting sqref="C60:C69">
    <cfRule type="cellIs" dxfId="920" priority="43" stopIfTrue="1" operator="notEqual">
      <formula>""</formula>
    </cfRule>
  </conditionalFormatting>
  <conditionalFormatting sqref="C48:C58">
    <cfRule type="cellIs" dxfId="919" priority="45" stopIfTrue="1" operator="notEqual">
      <formula>""</formula>
    </cfRule>
  </conditionalFormatting>
  <conditionalFormatting sqref="C60:C69">
    <cfRule type="cellIs" dxfId="918" priority="44" stopIfTrue="1" operator="notEqual">
      <formula>""</formula>
    </cfRule>
  </conditionalFormatting>
  <conditionalFormatting sqref="C59">
    <cfRule type="cellIs" dxfId="917" priority="42" stopIfTrue="1" operator="notEqual">
      <formula>""</formula>
    </cfRule>
  </conditionalFormatting>
  <conditionalFormatting sqref="C59">
    <cfRule type="cellIs" dxfId="916" priority="41" stopIfTrue="1" operator="notEqual">
      <formula>""</formula>
    </cfRule>
  </conditionalFormatting>
  <conditionalFormatting sqref="C48:C58">
    <cfRule type="cellIs" dxfId="915" priority="40" stopIfTrue="1" operator="notEqual">
      <formula>""</formula>
    </cfRule>
  </conditionalFormatting>
  <conditionalFormatting sqref="C47">
    <cfRule type="cellIs" dxfId="914" priority="39" stopIfTrue="1" operator="notEqual">
      <formula>""</formula>
    </cfRule>
  </conditionalFormatting>
  <conditionalFormatting sqref="C47">
    <cfRule type="cellIs" dxfId="913" priority="38" stopIfTrue="1" operator="notEqual">
      <formula>""</formula>
    </cfRule>
  </conditionalFormatting>
  <conditionalFormatting sqref="C48:C57">
    <cfRule type="cellIs" dxfId="912" priority="35" stopIfTrue="1" operator="notEqual">
      <formula>""</formula>
    </cfRule>
  </conditionalFormatting>
  <conditionalFormatting sqref="C36:C46">
    <cfRule type="cellIs" dxfId="911" priority="37" stopIfTrue="1" operator="notEqual">
      <formula>""</formula>
    </cfRule>
  </conditionalFormatting>
  <conditionalFormatting sqref="C48:C57">
    <cfRule type="cellIs" dxfId="910" priority="36" stopIfTrue="1" operator="notEqual">
      <formula>""</formula>
    </cfRule>
  </conditionalFormatting>
  <conditionalFormatting sqref="C60:C69">
    <cfRule type="cellIs" dxfId="909" priority="34" stopIfTrue="1" operator="notEqual">
      <formula>""</formula>
    </cfRule>
  </conditionalFormatting>
  <conditionalFormatting sqref="C60:C69">
    <cfRule type="cellIs" dxfId="908" priority="33" stopIfTrue="1" operator="notEqual">
      <formula>""</formula>
    </cfRule>
  </conditionalFormatting>
  <conditionalFormatting sqref="C84:C93">
    <cfRule type="cellIs" dxfId="907" priority="26" stopIfTrue="1" operator="notEqual">
      <formula>""</formula>
    </cfRule>
  </conditionalFormatting>
  <conditionalFormatting sqref="C84:C93">
    <cfRule type="cellIs" dxfId="906" priority="25" stopIfTrue="1" operator="notEqual">
      <formula>""</formula>
    </cfRule>
  </conditionalFormatting>
  <conditionalFormatting sqref="C83">
    <cfRule type="cellIs" dxfId="905" priority="24" stopIfTrue="1" operator="notEqual">
      <formula>""</formula>
    </cfRule>
  </conditionalFormatting>
  <conditionalFormatting sqref="C83">
    <cfRule type="cellIs" dxfId="904" priority="23" stopIfTrue="1" operator="notEqual">
      <formula>""</formula>
    </cfRule>
  </conditionalFormatting>
  <conditionalFormatting sqref="C84:C93">
    <cfRule type="cellIs" dxfId="903" priority="22" stopIfTrue="1" operator="notEqual">
      <formula>""</formula>
    </cfRule>
  </conditionalFormatting>
  <conditionalFormatting sqref="C83">
    <cfRule type="cellIs" dxfId="902" priority="32" stopIfTrue="1" operator="notEqual">
      <formula>""</formula>
    </cfRule>
  </conditionalFormatting>
  <conditionalFormatting sqref="C83:C93">
    <cfRule type="cellIs" dxfId="901" priority="31" stopIfTrue="1" operator="notEqual">
      <formula>""</formula>
    </cfRule>
  </conditionalFormatting>
  <conditionalFormatting sqref="C83:C93">
    <cfRule type="cellIs" dxfId="900" priority="30" stopIfTrue="1" operator="notEqual">
      <formula>""</formula>
    </cfRule>
  </conditionalFormatting>
  <conditionalFormatting sqref="C84:C93">
    <cfRule type="cellIs" dxfId="899" priority="29" stopIfTrue="1" operator="notEqual">
      <formula>""</formula>
    </cfRule>
  </conditionalFormatting>
  <conditionalFormatting sqref="C83">
    <cfRule type="cellIs" dxfId="898" priority="28" stopIfTrue="1" operator="notEqual">
      <formula>""</formula>
    </cfRule>
  </conditionalFormatting>
  <conditionalFormatting sqref="C83">
    <cfRule type="cellIs" dxfId="897" priority="27" stopIfTrue="1" operator="notEqual">
      <formula>""</formula>
    </cfRule>
  </conditionalFormatting>
  <conditionalFormatting sqref="C84:C93">
    <cfRule type="cellIs" dxfId="896" priority="21" stopIfTrue="1" operator="notEqual">
      <formula>""</formula>
    </cfRule>
  </conditionalFormatting>
  <conditionalFormatting sqref="C83:C93">
    <cfRule type="cellIs" dxfId="895" priority="20" stopIfTrue="1" operator="notEqual">
      <formula>""</formula>
    </cfRule>
  </conditionalFormatting>
  <conditionalFormatting sqref="C83:C93">
    <cfRule type="cellIs" dxfId="894" priority="19" stopIfTrue="1" operator="notEqual">
      <formula>""</formula>
    </cfRule>
  </conditionalFormatting>
  <conditionalFormatting sqref="C83:C93">
    <cfRule type="cellIs" dxfId="893" priority="18" stopIfTrue="1" operator="notEqual">
      <formula>""</formula>
    </cfRule>
  </conditionalFormatting>
  <conditionalFormatting sqref="C83:C93">
    <cfRule type="cellIs" dxfId="892" priority="17" stopIfTrue="1" operator="notEqual">
      <formula>""</formula>
    </cfRule>
  </conditionalFormatting>
  <conditionalFormatting sqref="C84:C93">
    <cfRule type="cellIs" dxfId="891" priority="16" stopIfTrue="1" operator="notEqual">
      <formula>""</formula>
    </cfRule>
  </conditionalFormatting>
  <conditionalFormatting sqref="C84:C93">
    <cfRule type="cellIs" dxfId="890" priority="15" stopIfTrue="1" operator="notEqual">
      <formula>""</formula>
    </cfRule>
  </conditionalFormatting>
  <conditionalFormatting sqref="C84:C93">
    <cfRule type="cellIs" dxfId="889" priority="14" stopIfTrue="1" operator="notEqual">
      <formula>""</formula>
    </cfRule>
  </conditionalFormatting>
  <conditionalFormatting sqref="C84:C93">
    <cfRule type="cellIs" dxfId="888" priority="13" stopIfTrue="1" operator="notEqual">
      <formula>""</formula>
    </cfRule>
  </conditionalFormatting>
  <conditionalFormatting sqref="C84:C93">
    <cfRule type="cellIs" dxfId="887" priority="12" stopIfTrue="1" operator="notEqual">
      <formula>""</formula>
    </cfRule>
  </conditionalFormatting>
  <conditionalFormatting sqref="C106">
    <cfRule type="cellIs" dxfId="886" priority="11" stopIfTrue="1" operator="notEqual">
      <formula>""</formula>
    </cfRule>
  </conditionalFormatting>
  <conditionalFormatting sqref="C106">
    <cfRule type="cellIs" dxfId="885" priority="10" stopIfTrue="1" operator="notEqual">
      <formula>""</formula>
    </cfRule>
  </conditionalFormatting>
  <conditionalFormatting sqref="C95:C96">
    <cfRule type="cellIs" dxfId="884" priority="9" stopIfTrue="1" operator="notEqual">
      <formula>""</formula>
    </cfRule>
  </conditionalFormatting>
  <conditionalFormatting sqref="C95:C96">
    <cfRule type="cellIs" dxfId="883" priority="8" stopIfTrue="1" operator="notEqual">
      <formula>""</formula>
    </cfRule>
  </conditionalFormatting>
  <conditionalFormatting sqref="B133:B144">
    <cfRule type="cellIs" dxfId="882" priority="7" stopIfTrue="1" operator="notEqual">
      <formula>""</formula>
    </cfRule>
  </conditionalFormatting>
  <conditionalFormatting sqref="B133:B144">
    <cfRule type="cellIs" dxfId="881" priority="6" stopIfTrue="1" operator="notEqual">
      <formula>""</formula>
    </cfRule>
  </conditionalFormatting>
  <conditionalFormatting sqref="F11:F130">
    <cfRule type="cellIs" dxfId="880" priority="5" stopIfTrue="1" operator="equal">
      <formula>"Total"</formula>
    </cfRule>
  </conditionalFormatting>
  <conditionalFormatting sqref="F133">
    <cfRule type="cellIs" dxfId="879" priority="2" stopIfTrue="1" operator="notEqual">
      <formula>""</formula>
    </cfRule>
  </conditionalFormatting>
  <conditionalFormatting sqref="F133">
    <cfRule type="cellIs" dxfId="878" priority="4" stopIfTrue="1" operator="notEqual">
      <formula>""</formula>
    </cfRule>
  </conditionalFormatting>
  <conditionalFormatting sqref="F133">
    <cfRule type="cellIs" dxfId="877" priority="3" stopIfTrue="1" operator="notEqual">
      <formula>""</formula>
    </cfRule>
  </conditionalFormatting>
  <conditionalFormatting sqref="F134:F144">
    <cfRule type="cellIs" dxfId="876" priority="1" stopIfTrue="1" operator="equal">
      <formula>"Total"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51"/>
  <sheetViews>
    <sheetView zoomScale="110" zoomScaleNormal="110" workbookViewId="0">
      <pane ySplit="11" topLeftCell="A123" activePane="bottomLeft" state="frozen"/>
      <selection pane="bottomLeft" activeCell="H10" sqref="H10:L11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6.7109375" style="1" customWidth="1"/>
    <col min="5" max="5" width="5.85546875" style="1" customWidth="1"/>
    <col min="6" max="7" width="5" style="1" customWidth="1"/>
    <col min="8" max="8" width="8" style="1" customWidth="1"/>
    <col min="9" max="9" width="5.85546875" style="1" customWidth="1"/>
    <col min="10" max="10" width="6" style="1" customWidth="1"/>
    <col min="11" max="11" width="4.5703125" style="1" customWidth="1"/>
    <col min="12" max="13" width="6" style="1" customWidth="1"/>
    <col min="14" max="14" width="4.5703125" style="1" customWidth="1"/>
    <col min="15" max="16" width="6" style="1" customWidth="1"/>
    <col min="17" max="17" width="4.5703125" style="1" customWidth="1"/>
    <col min="18" max="19" width="6" style="1" customWidth="1"/>
    <col min="20" max="20" width="4.42578125" style="1" customWidth="1"/>
    <col min="21" max="21" width="6" style="1" customWidth="1"/>
    <col min="22" max="22" width="6.140625" style="1" customWidth="1"/>
    <col min="23" max="23" width="4.5703125" style="1" customWidth="1"/>
    <col min="24" max="25" width="6" style="1" customWidth="1"/>
    <col min="26" max="26" width="4.5703125" style="1" customWidth="1"/>
    <col min="27" max="27" width="6.28515625" style="1" customWidth="1"/>
  </cols>
  <sheetData>
    <row r="1" spans="1:27" ht="1.5" customHeight="1"/>
    <row r="3" spans="1:27" ht="9" customHeight="1"/>
    <row r="4" spans="1:27" ht="9.75" customHeight="1">
      <c r="I4" s="3" t="s">
        <v>2</v>
      </c>
      <c r="J4" s="2"/>
      <c r="K4" s="2"/>
      <c r="L4" s="2"/>
      <c r="M4" s="2"/>
      <c r="N4" s="2"/>
    </row>
    <row r="5" spans="1:27" ht="9.75" customHeight="1">
      <c r="I5" s="3" t="s">
        <v>174</v>
      </c>
      <c r="J5" s="2"/>
      <c r="K5" s="2"/>
      <c r="L5" s="2"/>
      <c r="M5" s="2"/>
      <c r="N5" s="2"/>
    </row>
    <row r="6" spans="1:27">
      <c r="I6" s="4" t="s">
        <v>1</v>
      </c>
    </row>
    <row r="7" spans="1:27" ht="3.75" customHeight="1"/>
    <row r="8" spans="1:27" ht="15">
      <c r="B8" s="114" t="s">
        <v>169</v>
      </c>
      <c r="C8" s="114"/>
      <c r="D8" s="114"/>
      <c r="E8" s="114"/>
      <c r="F8" s="114"/>
      <c r="G8" s="114"/>
      <c r="H8" s="45"/>
      <c r="I8" s="110"/>
      <c r="P8" s="115" t="s">
        <v>100</v>
      </c>
      <c r="Q8" s="21"/>
      <c r="R8" s="21"/>
      <c r="S8" s="21"/>
      <c r="T8" s="274"/>
      <c r="U8" s="274"/>
      <c r="V8" s="411">
        <f>'base(indices)'!H1</f>
        <v>44409</v>
      </c>
      <c r="W8" s="411"/>
    </row>
    <row r="9" spans="1:27" ht="13.5" thickBot="1">
      <c r="B9" s="6" t="s">
        <v>85</v>
      </c>
      <c r="C9" s="6"/>
      <c r="F9" s="5"/>
      <c r="G9" s="5"/>
      <c r="K9" s="135" t="s">
        <v>68</v>
      </c>
      <c r="L9" s="109"/>
      <c r="M9" s="110"/>
      <c r="N9" s="111"/>
      <c r="O9" s="110"/>
    </row>
    <row r="10" spans="1:27" ht="12" customHeight="1" thickBot="1">
      <c r="A10" s="434" t="s">
        <v>42</v>
      </c>
      <c r="B10" s="415" t="s">
        <v>4</v>
      </c>
      <c r="C10" s="417" t="s">
        <v>36</v>
      </c>
      <c r="D10" s="419" t="s">
        <v>37</v>
      </c>
      <c r="E10" s="419" t="s">
        <v>43</v>
      </c>
      <c r="F10" s="391" t="s">
        <v>44</v>
      </c>
      <c r="G10" s="391" t="s">
        <v>45</v>
      </c>
      <c r="H10" s="468" t="s">
        <v>196</v>
      </c>
      <c r="I10" s="406" t="s">
        <v>70</v>
      </c>
      <c r="J10" s="463" t="s">
        <v>69</v>
      </c>
      <c r="K10" s="464"/>
      <c r="L10" s="389" t="s">
        <v>123</v>
      </c>
      <c r="M10" s="149">
        <v>0.9</v>
      </c>
      <c r="N10" s="150" t="s">
        <v>123</v>
      </c>
      <c r="O10" s="151"/>
      <c r="P10" s="152">
        <v>0.8</v>
      </c>
      <c r="Q10" s="153" t="s">
        <v>123</v>
      </c>
      <c r="R10" s="154"/>
      <c r="S10" s="149">
        <v>0.7</v>
      </c>
      <c r="T10" s="150"/>
      <c r="U10" s="151"/>
      <c r="V10" s="152">
        <v>0.6</v>
      </c>
      <c r="W10" s="153" t="s">
        <v>124</v>
      </c>
      <c r="X10" s="154"/>
      <c r="Y10" s="155">
        <v>0.5</v>
      </c>
      <c r="Z10" s="150" t="s">
        <v>123</v>
      </c>
      <c r="AA10" s="156"/>
    </row>
    <row r="11" spans="1:27" ht="24" customHeight="1" thickBot="1">
      <c r="A11" s="467"/>
      <c r="B11" s="416"/>
      <c r="C11" s="418"/>
      <c r="D11" s="420"/>
      <c r="E11" s="420"/>
      <c r="F11" s="392"/>
      <c r="G11" s="392"/>
      <c r="H11" s="469"/>
      <c r="I11" s="470"/>
      <c r="J11" s="35" t="s">
        <v>132</v>
      </c>
      <c r="K11" s="172" t="s">
        <v>131</v>
      </c>
      <c r="L11" s="292" t="s">
        <v>0</v>
      </c>
      <c r="M11" s="35" t="s">
        <v>132</v>
      </c>
      <c r="N11" s="172" t="s">
        <v>131</v>
      </c>
      <c r="O11" s="34" t="s">
        <v>39</v>
      </c>
      <c r="P11" s="35" t="s">
        <v>132</v>
      </c>
      <c r="Q11" s="172" t="s">
        <v>131</v>
      </c>
      <c r="R11" s="34" t="s">
        <v>46</v>
      </c>
      <c r="S11" s="35" t="s">
        <v>132</v>
      </c>
      <c r="T11" s="172" t="s">
        <v>131</v>
      </c>
      <c r="U11" s="34" t="s">
        <v>47</v>
      </c>
      <c r="V11" s="35" t="s">
        <v>132</v>
      </c>
      <c r="W11" s="172" t="s">
        <v>131</v>
      </c>
      <c r="X11" s="34" t="s">
        <v>48</v>
      </c>
      <c r="Y11" s="172" t="s">
        <v>131</v>
      </c>
      <c r="Z11" s="172" t="s">
        <v>131</v>
      </c>
      <c r="AA11" s="34" t="s">
        <v>55</v>
      </c>
    </row>
    <row r="12" spans="1:27" ht="12.75" customHeight="1">
      <c r="A12" s="275">
        <v>5</v>
      </c>
      <c r="B12" s="215">
        <v>40544</v>
      </c>
      <c r="C12" s="47">
        <v>540</v>
      </c>
      <c r="D12" s="97">
        <f>'base(indices)'!G16</f>
        <v>1.42336467</v>
      </c>
      <c r="E12" s="163">
        <f t="shared" ref="E12:E75" si="0">C12*D12</f>
        <v>768.6169218</v>
      </c>
      <c r="F12" s="88">
        <v>0</v>
      </c>
      <c r="G12" s="87">
        <f t="shared" ref="G12:G75" si="1">E12*F12</f>
        <v>0</v>
      </c>
      <c r="H12" s="276">
        <f>(E12+G12)*4</f>
        <v>3074.4676872</v>
      </c>
      <c r="I12" s="108">
        <f>E12/3</f>
        <v>256.20564059999998</v>
      </c>
      <c r="J12" s="108">
        <f>H12+I12</f>
        <v>3330.6733278000002</v>
      </c>
      <c r="K12" s="165"/>
      <c r="L12" s="277">
        <f t="shared" ref="L12:L21" si="2">J12+K12</f>
        <v>3330.6733278000002</v>
      </c>
      <c r="M12" s="54">
        <f t="shared" ref="M12:M21" si="3">J12*M$10</f>
        <v>2997.6059950200001</v>
      </c>
      <c r="N12" s="165">
        <f t="shared" ref="N12:N21" si="4">K12*M$10</f>
        <v>0</v>
      </c>
      <c r="O12" s="55">
        <f t="shared" ref="O12:O21" si="5">M12+N12</f>
        <v>2997.6059950200001</v>
      </c>
      <c r="P12" s="128">
        <f t="shared" ref="P12:P30" si="6">J12*$P$10</f>
        <v>2664.5386622400001</v>
      </c>
      <c r="Q12" s="165">
        <f t="shared" ref="Q12:Q75" si="7">K12*P$10</f>
        <v>0</v>
      </c>
      <c r="R12" s="166">
        <f t="shared" ref="R12:R37" si="8">P12+Q12</f>
        <v>2664.5386622400001</v>
      </c>
      <c r="S12" s="54">
        <f t="shared" ref="S12:S75" si="9">J12*S$10</f>
        <v>2331.4713294600001</v>
      </c>
      <c r="T12" s="165">
        <f t="shared" ref="T12:T75" si="10">K12*S$10</f>
        <v>0</v>
      </c>
      <c r="U12" s="55">
        <f t="shared" ref="U12:U75" si="11">S12+T12</f>
        <v>2331.4713294600001</v>
      </c>
      <c r="V12" s="54">
        <f>J12*V$10</f>
        <v>1998.4039966800001</v>
      </c>
      <c r="W12" s="165">
        <f t="shared" ref="W12:W75" si="12">K12*V$10</f>
        <v>0</v>
      </c>
      <c r="X12" s="55">
        <f t="shared" ref="X12:X75" si="13">V12+W12</f>
        <v>1998.4039966800001</v>
      </c>
      <c r="Y12" s="54">
        <f t="shared" ref="Y12:Y75" si="14">J12*Y$10</f>
        <v>1665.3366639000001</v>
      </c>
      <c r="Z12" s="165">
        <f t="shared" ref="Z12:Z75" si="15">N12*Y$10</f>
        <v>0</v>
      </c>
      <c r="AA12" s="55">
        <f t="shared" ref="AA12:AA75" si="16">Y12+Z12</f>
        <v>1665.3366639000001</v>
      </c>
    </row>
    <row r="13" spans="1:27" s="30" customFormat="1" ht="12.75" customHeight="1">
      <c r="A13" s="124">
        <v>5</v>
      </c>
      <c r="B13" s="216">
        <v>40575</v>
      </c>
      <c r="C13" s="68">
        <v>540</v>
      </c>
      <c r="D13" s="96">
        <f>'base(indices)'!G17</f>
        <v>1.4223476900000001</v>
      </c>
      <c r="E13" s="58">
        <f t="shared" si="0"/>
        <v>768.06775260000006</v>
      </c>
      <c r="F13" s="48">
        <v>0</v>
      </c>
      <c r="G13" s="60">
        <f t="shared" si="1"/>
        <v>0</v>
      </c>
      <c r="H13" s="190">
        <f>(E13+G13)*4</f>
        <v>3072.2710104000003</v>
      </c>
      <c r="I13" s="106">
        <f>E13/3</f>
        <v>256.02258420000004</v>
      </c>
      <c r="J13" s="106">
        <f>H13+I13</f>
        <v>3328.2935946000002</v>
      </c>
      <c r="K13" s="63">
        <v>0</v>
      </c>
      <c r="L13" s="64">
        <f t="shared" si="2"/>
        <v>3328.2935946000002</v>
      </c>
      <c r="M13" s="65">
        <f t="shared" si="3"/>
        <v>2995.4642351400003</v>
      </c>
      <c r="N13" s="63">
        <f t="shared" si="4"/>
        <v>0</v>
      </c>
      <c r="O13" s="66">
        <f t="shared" si="5"/>
        <v>2995.4642351400003</v>
      </c>
      <c r="P13" s="63">
        <f t="shared" si="6"/>
        <v>2662.6348756800003</v>
      </c>
      <c r="Q13" s="63">
        <f t="shared" si="7"/>
        <v>0</v>
      </c>
      <c r="R13" s="67">
        <f t="shared" si="8"/>
        <v>2662.6348756800003</v>
      </c>
      <c r="S13" s="65">
        <f t="shared" si="9"/>
        <v>2329.8055162199998</v>
      </c>
      <c r="T13" s="63">
        <f t="shared" si="10"/>
        <v>0</v>
      </c>
      <c r="U13" s="66">
        <f t="shared" si="11"/>
        <v>2329.8055162199998</v>
      </c>
      <c r="V13" s="65">
        <f t="shared" ref="V13:V76" si="17">J13*V$10</f>
        <v>1996.9761567600001</v>
      </c>
      <c r="W13" s="63">
        <f t="shared" si="12"/>
        <v>0</v>
      </c>
      <c r="X13" s="66">
        <f t="shared" si="13"/>
        <v>1996.9761567600001</v>
      </c>
      <c r="Y13" s="65">
        <f t="shared" si="14"/>
        <v>1664.1467973000001</v>
      </c>
      <c r="Z13" s="63">
        <f t="shared" si="15"/>
        <v>0</v>
      </c>
      <c r="AA13" s="66">
        <f t="shared" si="16"/>
        <v>1664.1467973000001</v>
      </c>
    </row>
    <row r="14" spans="1:27" ht="12.75" customHeight="1">
      <c r="A14" s="124">
        <v>5</v>
      </c>
      <c r="B14" s="217">
        <v>40603</v>
      </c>
      <c r="C14" s="68">
        <v>545</v>
      </c>
      <c r="D14" s="96">
        <f>'base(indices)'!G18</f>
        <v>1.42160277</v>
      </c>
      <c r="E14" s="69">
        <f t="shared" si="0"/>
        <v>774.77350965000005</v>
      </c>
      <c r="F14" s="48">
        <v>0</v>
      </c>
      <c r="G14" s="70">
        <f t="shared" si="1"/>
        <v>0</v>
      </c>
      <c r="H14" s="190">
        <f t="shared" ref="H14:H77" si="18">(E14+G14)*4</f>
        <v>3099.0940386000002</v>
      </c>
      <c r="I14" s="107">
        <f>E14/3</f>
        <v>258.25783655000004</v>
      </c>
      <c r="J14" s="107">
        <f t="shared" ref="J14:J77" si="19">H14+I14</f>
        <v>3357.3518751500001</v>
      </c>
      <c r="K14" s="49">
        <v>0</v>
      </c>
      <c r="L14" s="50">
        <f t="shared" si="2"/>
        <v>3357.3518751500001</v>
      </c>
      <c r="M14" s="51">
        <f t="shared" si="3"/>
        <v>3021.6166876350003</v>
      </c>
      <c r="N14" s="49">
        <f t="shared" si="4"/>
        <v>0</v>
      </c>
      <c r="O14" s="52">
        <f t="shared" si="5"/>
        <v>3021.6166876350003</v>
      </c>
      <c r="P14" s="73">
        <f t="shared" si="6"/>
        <v>2685.8815001200001</v>
      </c>
      <c r="Q14" s="49">
        <f t="shared" si="7"/>
        <v>0</v>
      </c>
      <c r="R14" s="53">
        <f t="shared" si="8"/>
        <v>2685.8815001200001</v>
      </c>
      <c r="S14" s="51">
        <f t="shared" si="9"/>
        <v>2350.1463126049998</v>
      </c>
      <c r="T14" s="49">
        <f t="shared" si="10"/>
        <v>0</v>
      </c>
      <c r="U14" s="52">
        <f t="shared" si="11"/>
        <v>2350.1463126049998</v>
      </c>
      <c r="V14" s="51">
        <f t="shared" si="17"/>
        <v>2014.41112509</v>
      </c>
      <c r="W14" s="49">
        <f t="shared" si="12"/>
        <v>0</v>
      </c>
      <c r="X14" s="52">
        <f t="shared" si="13"/>
        <v>2014.41112509</v>
      </c>
      <c r="Y14" s="51">
        <f t="shared" si="14"/>
        <v>1678.675937575</v>
      </c>
      <c r="Z14" s="49">
        <f t="shared" si="15"/>
        <v>0</v>
      </c>
      <c r="AA14" s="52">
        <f t="shared" si="16"/>
        <v>1678.675937575</v>
      </c>
    </row>
    <row r="15" spans="1:27" s="30" customFormat="1" ht="12.75" customHeight="1">
      <c r="A15" s="124">
        <v>5</v>
      </c>
      <c r="B15" s="216">
        <v>40634</v>
      </c>
      <c r="C15" s="68">
        <v>545</v>
      </c>
      <c r="D15" s="96">
        <f>'base(indices)'!G19</f>
        <v>1.41988187</v>
      </c>
      <c r="E15" s="58">
        <f t="shared" si="0"/>
        <v>773.83561914999996</v>
      </c>
      <c r="F15" s="48">
        <v>0</v>
      </c>
      <c r="G15" s="60">
        <f t="shared" si="1"/>
        <v>0</v>
      </c>
      <c r="H15" s="190">
        <f t="shared" si="18"/>
        <v>3095.3424765999998</v>
      </c>
      <c r="I15" s="106">
        <f t="shared" ref="I15:I78" si="20">E15/3</f>
        <v>257.9452063833333</v>
      </c>
      <c r="J15" s="106">
        <f t="shared" si="19"/>
        <v>3353.2876829833331</v>
      </c>
      <c r="K15" s="63"/>
      <c r="L15" s="64">
        <f t="shared" si="2"/>
        <v>3353.2876829833331</v>
      </c>
      <c r="M15" s="65">
        <f t="shared" si="3"/>
        <v>3017.9589146849999</v>
      </c>
      <c r="N15" s="63">
        <f t="shared" si="4"/>
        <v>0</v>
      </c>
      <c r="O15" s="66">
        <f t="shared" si="5"/>
        <v>3017.9589146849999</v>
      </c>
      <c r="P15" s="63">
        <f t="shared" si="6"/>
        <v>2682.6301463866666</v>
      </c>
      <c r="Q15" s="63">
        <f t="shared" si="7"/>
        <v>0</v>
      </c>
      <c r="R15" s="67">
        <f t="shared" si="8"/>
        <v>2682.6301463866666</v>
      </c>
      <c r="S15" s="65">
        <f t="shared" si="9"/>
        <v>2347.301378088333</v>
      </c>
      <c r="T15" s="63">
        <f t="shared" si="10"/>
        <v>0</v>
      </c>
      <c r="U15" s="66">
        <f t="shared" si="11"/>
        <v>2347.301378088333</v>
      </c>
      <c r="V15" s="65">
        <f t="shared" si="17"/>
        <v>2011.9726097899998</v>
      </c>
      <c r="W15" s="63">
        <f t="shared" si="12"/>
        <v>0</v>
      </c>
      <c r="X15" s="66">
        <f t="shared" si="13"/>
        <v>2011.9726097899998</v>
      </c>
      <c r="Y15" s="65">
        <f t="shared" si="14"/>
        <v>1676.6438414916665</v>
      </c>
      <c r="Z15" s="63">
        <f t="shared" si="15"/>
        <v>0</v>
      </c>
      <c r="AA15" s="66">
        <f t="shared" si="16"/>
        <v>1676.6438414916665</v>
      </c>
    </row>
    <row r="16" spans="1:27" ht="12.75" customHeight="1">
      <c r="A16" s="124">
        <v>5</v>
      </c>
      <c r="B16" s="217">
        <v>40664</v>
      </c>
      <c r="C16" s="68">
        <v>545</v>
      </c>
      <c r="D16" s="96">
        <f>'base(indices)'!G20</f>
        <v>1.41935813</v>
      </c>
      <c r="E16" s="69">
        <f t="shared" si="0"/>
        <v>773.55018084999995</v>
      </c>
      <c r="F16" s="48">
        <v>0</v>
      </c>
      <c r="G16" s="70">
        <f t="shared" si="1"/>
        <v>0</v>
      </c>
      <c r="H16" s="190">
        <f t="shared" si="18"/>
        <v>3094.2007233999998</v>
      </c>
      <c r="I16" s="107">
        <f t="shared" si="20"/>
        <v>257.85006028333333</v>
      </c>
      <c r="J16" s="107">
        <f t="shared" si="19"/>
        <v>3352.0507836833331</v>
      </c>
      <c r="K16" s="49"/>
      <c r="L16" s="50">
        <f t="shared" si="2"/>
        <v>3352.0507836833331</v>
      </c>
      <c r="M16" s="51">
        <f t="shared" si="3"/>
        <v>3016.845705315</v>
      </c>
      <c r="N16" s="49">
        <f t="shared" si="4"/>
        <v>0</v>
      </c>
      <c r="O16" s="52">
        <f t="shared" si="5"/>
        <v>3016.845705315</v>
      </c>
      <c r="P16" s="73">
        <f t="shared" si="6"/>
        <v>2681.6406269466665</v>
      </c>
      <c r="Q16" s="49">
        <f t="shared" si="7"/>
        <v>0</v>
      </c>
      <c r="R16" s="53">
        <f t="shared" si="8"/>
        <v>2681.6406269466665</v>
      </c>
      <c r="S16" s="51">
        <f t="shared" si="9"/>
        <v>2346.4355485783331</v>
      </c>
      <c r="T16" s="49">
        <f t="shared" si="10"/>
        <v>0</v>
      </c>
      <c r="U16" s="52">
        <f t="shared" si="11"/>
        <v>2346.4355485783331</v>
      </c>
      <c r="V16" s="51">
        <f t="shared" si="17"/>
        <v>2011.2304702099998</v>
      </c>
      <c r="W16" s="49">
        <f t="shared" si="12"/>
        <v>0</v>
      </c>
      <c r="X16" s="52">
        <f t="shared" si="13"/>
        <v>2011.2304702099998</v>
      </c>
      <c r="Y16" s="51">
        <f t="shared" si="14"/>
        <v>1676.0253918416665</v>
      </c>
      <c r="Z16" s="49">
        <f t="shared" si="15"/>
        <v>0</v>
      </c>
      <c r="AA16" s="52">
        <f t="shared" si="16"/>
        <v>1676.0253918416665</v>
      </c>
    </row>
    <row r="17" spans="1:27" s="30" customFormat="1" ht="12.75" customHeight="1">
      <c r="A17" s="124">
        <v>5</v>
      </c>
      <c r="B17" s="216">
        <v>40695</v>
      </c>
      <c r="C17" s="68">
        <v>545</v>
      </c>
      <c r="D17" s="96">
        <f>'base(indices)'!G21</f>
        <v>1.4171332299999999</v>
      </c>
      <c r="E17" s="58">
        <f t="shared" si="0"/>
        <v>772.33761034999998</v>
      </c>
      <c r="F17" s="48">
        <v>0</v>
      </c>
      <c r="G17" s="60">
        <f t="shared" si="1"/>
        <v>0</v>
      </c>
      <c r="H17" s="190">
        <f t="shared" si="18"/>
        <v>3089.3504413999999</v>
      </c>
      <c r="I17" s="106">
        <f t="shared" si="20"/>
        <v>257.44587011666664</v>
      </c>
      <c r="J17" s="106">
        <f t="shared" si="19"/>
        <v>3346.7963115166667</v>
      </c>
      <c r="K17" s="63"/>
      <c r="L17" s="64">
        <f t="shared" si="2"/>
        <v>3346.7963115166667</v>
      </c>
      <c r="M17" s="65">
        <f t="shared" si="3"/>
        <v>3012.1166803650003</v>
      </c>
      <c r="N17" s="63">
        <f t="shared" si="4"/>
        <v>0</v>
      </c>
      <c r="O17" s="66">
        <f t="shared" si="5"/>
        <v>3012.1166803650003</v>
      </c>
      <c r="P17" s="63">
        <f t="shared" si="6"/>
        <v>2677.4370492133335</v>
      </c>
      <c r="Q17" s="63">
        <f t="shared" si="7"/>
        <v>0</v>
      </c>
      <c r="R17" s="67">
        <f t="shared" si="8"/>
        <v>2677.4370492133335</v>
      </c>
      <c r="S17" s="65">
        <f t="shared" si="9"/>
        <v>2342.7574180616666</v>
      </c>
      <c r="T17" s="63">
        <f t="shared" si="10"/>
        <v>0</v>
      </c>
      <c r="U17" s="66">
        <f t="shared" si="11"/>
        <v>2342.7574180616666</v>
      </c>
      <c r="V17" s="65">
        <f t="shared" si="17"/>
        <v>2008.07778691</v>
      </c>
      <c r="W17" s="63">
        <f t="shared" si="12"/>
        <v>0</v>
      </c>
      <c r="X17" s="66">
        <f t="shared" si="13"/>
        <v>2008.07778691</v>
      </c>
      <c r="Y17" s="65">
        <f t="shared" si="14"/>
        <v>1673.3981557583334</v>
      </c>
      <c r="Z17" s="63">
        <f t="shared" si="15"/>
        <v>0</v>
      </c>
      <c r="AA17" s="66">
        <f t="shared" si="16"/>
        <v>1673.3981557583334</v>
      </c>
    </row>
    <row r="18" spans="1:27" ht="12.75" customHeight="1">
      <c r="A18" s="124">
        <v>5</v>
      </c>
      <c r="B18" s="217">
        <v>40725</v>
      </c>
      <c r="C18" s="68">
        <v>545</v>
      </c>
      <c r="D18" s="96">
        <f>'base(indices)'!G22</f>
        <v>1.4155563</v>
      </c>
      <c r="E18" s="69">
        <f t="shared" si="0"/>
        <v>771.4781835</v>
      </c>
      <c r="F18" s="48">
        <v>0</v>
      </c>
      <c r="G18" s="70">
        <f t="shared" si="1"/>
        <v>0</v>
      </c>
      <c r="H18" s="190">
        <f t="shared" si="18"/>
        <v>3085.912734</v>
      </c>
      <c r="I18" s="107">
        <f t="shared" si="20"/>
        <v>257.15939450000002</v>
      </c>
      <c r="J18" s="107">
        <f t="shared" si="19"/>
        <v>3343.0721285</v>
      </c>
      <c r="K18" s="49"/>
      <c r="L18" s="50">
        <f t="shared" si="2"/>
        <v>3343.0721285</v>
      </c>
      <c r="M18" s="51">
        <f t="shared" si="3"/>
        <v>3008.7649156500001</v>
      </c>
      <c r="N18" s="49">
        <f t="shared" si="4"/>
        <v>0</v>
      </c>
      <c r="O18" s="52">
        <f t="shared" si="5"/>
        <v>3008.7649156500001</v>
      </c>
      <c r="P18" s="73">
        <f t="shared" si="6"/>
        <v>2674.4577028000003</v>
      </c>
      <c r="Q18" s="49">
        <f t="shared" si="7"/>
        <v>0</v>
      </c>
      <c r="R18" s="53">
        <f t="shared" si="8"/>
        <v>2674.4577028000003</v>
      </c>
      <c r="S18" s="51">
        <f t="shared" si="9"/>
        <v>2340.1504899499996</v>
      </c>
      <c r="T18" s="49">
        <f t="shared" si="10"/>
        <v>0</v>
      </c>
      <c r="U18" s="52">
        <f t="shared" si="11"/>
        <v>2340.1504899499996</v>
      </c>
      <c r="V18" s="51">
        <f t="shared" si="17"/>
        <v>2005.8432770999998</v>
      </c>
      <c r="W18" s="49">
        <f t="shared" si="12"/>
        <v>0</v>
      </c>
      <c r="X18" s="52">
        <f t="shared" si="13"/>
        <v>2005.8432770999998</v>
      </c>
      <c r="Y18" s="51">
        <f t="shared" si="14"/>
        <v>1671.53606425</v>
      </c>
      <c r="Z18" s="49">
        <f t="shared" si="15"/>
        <v>0</v>
      </c>
      <c r="AA18" s="52">
        <f t="shared" si="16"/>
        <v>1671.53606425</v>
      </c>
    </row>
    <row r="19" spans="1:27" s="30" customFormat="1" ht="12.75" customHeight="1">
      <c r="A19" s="124">
        <v>5</v>
      </c>
      <c r="B19" s="216">
        <v>40756</v>
      </c>
      <c r="C19" s="68">
        <v>545</v>
      </c>
      <c r="D19" s="96">
        <f>'base(indices)'!G23</f>
        <v>1.4138187200000001</v>
      </c>
      <c r="E19" s="58">
        <f t="shared" si="0"/>
        <v>770.5312024000001</v>
      </c>
      <c r="F19" s="48">
        <v>0</v>
      </c>
      <c r="G19" s="60">
        <f t="shared" si="1"/>
        <v>0</v>
      </c>
      <c r="H19" s="190">
        <f t="shared" si="18"/>
        <v>3082.1248096000004</v>
      </c>
      <c r="I19" s="106">
        <f t="shared" si="20"/>
        <v>256.84373413333338</v>
      </c>
      <c r="J19" s="106">
        <f t="shared" si="19"/>
        <v>3338.9685437333337</v>
      </c>
      <c r="K19" s="63"/>
      <c r="L19" s="64">
        <f t="shared" si="2"/>
        <v>3338.9685437333337</v>
      </c>
      <c r="M19" s="65">
        <f t="shared" si="3"/>
        <v>3005.0716893600006</v>
      </c>
      <c r="N19" s="63">
        <f t="shared" si="4"/>
        <v>0</v>
      </c>
      <c r="O19" s="66">
        <f t="shared" si="5"/>
        <v>3005.0716893600006</v>
      </c>
      <c r="P19" s="63">
        <f>J19*$P$10</f>
        <v>2671.1748349866671</v>
      </c>
      <c r="Q19" s="63">
        <f t="shared" si="7"/>
        <v>0</v>
      </c>
      <c r="R19" s="67">
        <f t="shared" si="8"/>
        <v>2671.1748349866671</v>
      </c>
      <c r="S19" s="65">
        <f t="shared" si="9"/>
        <v>2337.2779806133335</v>
      </c>
      <c r="T19" s="63">
        <f t="shared" si="10"/>
        <v>0</v>
      </c>
      <c r="U19" s="66">
        <f t="shared" si="11"/>
        <v>2337.2779806133335</v>
      </c>
      <c r="V19" s="65">
        <f t="shared" si="17"/>
        <v>2003.3811262400002</v>
      </c>
      <c r="W19" s="63">
        <f t="shared" si="12"/>
        <v>0</v>
      </c>
      <c r="X19" s="66">
        <f t="shared" si="13"/>
        <v>2003.3811262400002</v>
      </c>
      <c r="Y19" s="65">
        <f t="shared" si="14"/>
        <v>1669.4842718666669</v>
      </c>
      <c r="Z19" s="63">
        <f t="shared" si="15"/>
        <v>0</v>
      </c>
      <c r="AA19" s="66">
        <f t="shared" si="16"/>
        <v>1669.4842718666669</v>
      </c>
    </row>
    <row r="20" spans="1:27" ht="12.75" customHeight="1">
      <c r="A20" s="124">
        <v>5</v>
      </c>
      <c r="B20" s="217">
        <v>40787</v>
      </c>
      <c r="C20" s="68">
        <v>545</v>
      </c>
      <c r="D20" s="96">
        <f>'base(indices)'!G24</f>
        <v>1.41088971</v>
      </c>
      <c r="E20" s="69">
        <f t="shared" si="0"/>
        <v>768.93489194999995</v>
      </c>
      <c r="F20" s="48">
        <v>0</v>
      </c>
      <c r="G20" s="70">
        <f t="shared" si="1"/>
        <v>0</v>
      </c>
      <c r="H20" s="190">
        <f t="shared" si="18"/>
        <v>3075.7395677999998</v>
      </c>
      <c r="I20" s="107">
        <f t="shared" si="20"/>
        <v>256.31163064999998</v>
      </c>
      <c r="J20" s="107">
        <f t="shared" si="19"/>
        <v>3332.0511984499999</v>
      </c>
      <c r="K20" s="49"/>
      <c r="L20" s="50">
        <f t="shared" si="2"/>
        <v>3332.0511984499999</v>
      </c>
      <c r="M20" s="51">
        <f t="shared" si="3"/>
        <v>2998.846078605</v>
      </c>
      <c r="N20" s="49">
        <f t="shared" si="4"/>
        <v>0</v>
      </c>
      <c r="O20" s="52">
        <f t="shared" si="5"/>
        <v>2998.846078605</v>
      </c>
      <c r="P20" s="73">
        <f t="shared" si="6"/>
        <v>2665.6409587600001</v>
      </c>
      <c r="Q20" s="49">
        <f t="shared" si="7"/>
        <v>0</v>
      </c>
      <c r="R20" s="53">
        <f t="shared" si="8"/>
        <v>2665.6409587600001</v>
      </c>
      <c r="S20" s="51">
        <f t="shared" si="9"/>
        <v>2332.4358389149997</v>
      </c>
      <c r="T20" s="49">
        <f t="shared" si="10"/>
        <v>0</v>
      </c>
      <c r="U20" s="52">
        <f t="shared" si="11"/>
        <v>2332.4358389149997</v>
      </c>
      <c r="V20" s="51">
        <f t="shared" si="17"/>
        <v>1999.2307190699999</v>
      </c>
      <c r="W20" s="49">
        <f t="shared" si="12"/>
        <v>0</v>
      </c>
      <c r="X20" s="52">
        <f t="shared" si="13"/>
        <v>1999.2307190699999</v>
      </c>
      <c r="Y20" s="51">
        <f t="shared" si="14"/>
        <v>1666.025599225</v>
      </c>
      <c r="Z20" s="49">
        <f t="shared" si="15"/>
        <v>0</v>
      </c>
      <c r="AA20" s="52">
        <f t="shared" si="16"/>
        <v>1666.025599225</v>
      </c>
    </row>
    <row r="21" spans="1:27" s="30" customFormat="1" ht="12.75" customHeight="1">
      <c r="A21" s="124">
        <v>5</v>
      </c>
      <c r="B21" s="216">
        <v>40817</v>
      </c>
      <c r="C21" s="68">
        <v>545</v>
      </c>
      <c r="D21" s="96">
        <f>'base(indices)'!G25</f>
        <v>1.409476</v>
      </c>
      <c r="E21" s="58">
        <f t="shared" si="0"/>
        <v>768.16441999999995</v>
      </c>
      <c r="F21" s="48">
        <v>0</v>
      </c>
      <c r="G21" s="60">
        <f t="shared" si="1"/>
        <v>0</v>
      </c>
      <c r="H21" s="190">
        <f t="shared" si="18"/>
        <v>3072.6576799999998</v>
      </c>
      <c r="I21" s="106">
        <f t="shared" si="20"/>
        <v>256.05480666666665</v>
      </c>
      <c r="J21" s="106">
        <f t="shared" si="19"/>
        <v>3328.7124866666663</v>
      </c>
      <c r="K21" s="63"/>
      <c r="L21" s="64">
        <f t="shared" si="2"/>
        <v>3328.7124866666663</v>
      </c>
      <c r="M21" s="65">
        <f t="shared" si="3"/>
        <v>2995.841238</v>
      </c>
      <c r="N21" s="63">
        <f t="shared" si="4"/>
        <v>0</v>
      </c>
      <c r="O21" s="66">
        <f t="shared" si="5"/>
        <v>2995.841238</v>
      </c>
      <c r="P21" s="63">
        <f t="shared" si="6"/>
        <v>2662.9699893333332</v>
      </c>
      <c r="Q21" s="63">
        <f t="shared" si="7"/>
        <v>0</v>
      </c>
      <c r="R21" s="67">
        <f t="shared" si="8"/>
        <v>2662.9699893333332</v>
      </c>
      <c r="S21" s="65">
        <f t="shared" si="9"/>
        <v>2330.0987406666663</v>
      </c>
      <c r="T21" s="63">
        <f t="shared" si="10"/>
        <v>0</v>
      </c>
      <c r="U21" s="66">
        <f t="shared" si="11"/>
        <v>2330.0987406666663</v>
      </c>
      <c r="V21" s="65">
        <f t="shared" si="17"/>
        <v>1997.2274919999998</v>
      </c>
      <c r="W21" s="63">
        <f t="shared" si="12"/>
        <v>0</v>
      </c>
      <c r="X21" s="66">
        <f t="shared" si="13"/>
        <v>1997.2274919999998</v>
      </c>
      <c r="Y21" s="65">
        <f t="shared" si="14"/>
        <v>1664.3562433333332</v>
      </c>
      <c r="Z21" s="63">
        <f t="shared" si="15"/>
        <v>0</v>
      </c>
      <c r="AA21" s="66">
        <f t="shared" si="16"/>
        <v>1664.3562433333332</v>
      </c>
    </row>
    <row r="22" spans="1:27" ht="13.5" customHeight="1">
      <c r="A22" s="124">
        <v>5</v>
      </c>
      <c r="B22" s="217">
        <v>40848</v>
      </c>
      <c r="C22" s="68">
        <v>545</v>
      </c>
      <c r="D22" s="96">
        <f>'base(indices)'!G26</f>
        <v>1.4086026700000001</v>
      </c>
      <c r="E22" s="69">
        <f t="shared" si="0"/>
        <v>767.68845514999998</v>
      </c>
      <c r="F22" s="48">
        <v>0</v>
      </c>
      <c r="G22" s="70">
        <f t="shared" si="1"/>
        <v>0</v>
      </c>
      <c r="H22" s="190">
        <f t="shared" si="18"/>
        <v>3070.7538205999999</v>
      </c>
      <c r="I22" s="107">
        <f t="shared" si="20"/>
        <v>255.89615171666665</v>
      </c>
      <c r="J22" s="107">
        <f t="shared" si="19"/>
        <v>3326.6499723166667</v>
      </c>
      <c r="K22" s="49"/>
      <c r="L22" s="50">
        <f>J22+K22</f>
        <v>3326.6499723166667</v>
      </c>
      <c r="M22" s="51">
        <f>J22*M$10</f>
        <v>2993.9849750849999</v>
      </c>
      <c r="N22" s="49">
        <f>K22*M$10</f>
        <v>0</v>
      </c>
      <c r="O22" s="52">
        <f>M22+N22</f>
        <v>2993.9849750849999</v>
      </c>
      <c r="P22" s="73">
        <f t="shared" si="6"/>
        <v>2661.3199778533335</v>
      </c>
      <c r="Q22" s="49">
        <f t="shared" si="7"/>
        <v>0</v>
      </c>
      <c r="R22" s="53">
        <f t="shared" si="8"/>
        <v>2661.3199778533335</v>
      </c>
      <c r="S22" s="51">
        <f t="shared" si="9"/>
        <v>2328.6549806216667</v>
      </c>
      <c r="T22" s="49">
        <f t="shared" si="10"/>
        <v>0</v>
      </c>
      <c r="U22" s="52">
        <f t="shared" si="11"/>
        <v>2328.6549806216667</v>
      </c>
      <c r="V22" s="51">
        <f t="shared" si="17"/>
        <v>1995.9899833899999</v>
      </c>
      <c r="W22" s="49">
        <f t="shared" si="12"/>
        <v>0</v>
      </c>
      <c r="X22" s="52">
        <f t="shared" si="13"/>
        <v>1995.9899833899999</v>
      </c>
      <c r="Y22" s="51">
        <f t="shared" si="14"/>
        <v>1663.3249861583333</v>
      </c>
      <c r="Z22" s="49">
        <f t="shared" si="15"/>
        <v>0</v>
      </c>
      <c r="AA22" s="52">
        <f t="shared" si="16"/>
        <v>1663.3249861583333</v>
      </c>
    </row>
    <row r="23" spans="1:27" s="30" customFormat="1" ht="13.5" customHeight="1">
      <c r="A23" s="124">
        <v>5</v>
      </c>
      <c r="B23" s="216">
        <v>40878</v>
      </c>
      <c r="C23" s="68">
        <v>545</v>
      </c>
      <c r="D23" s="96">
        <f>'base(indices)'!G27</f>
        <v>1.4076947099999999</v>
      </c>
      <c r="E23" s="58">
        <f t="shared" si="0"/>
        <v>767.19361694999998</v>
      </c>
      <c r="F23" s="48">
        <v>0</v>
      </c>
      <c r="G23" s="60">
        <f t="shared" si="1"/>
        <v>0</v>
      </c>
      <c r="H23" s="190">
        <f t="shared" si="18"/>
        <v>3068.7744677999999</v>
      </c>
      <c r="I23" s="106">
        <f t="shared" si="20"/>
        <v>255.73120564999999</v>
      </c>
      <c r="J23" s="106">
        <f t="shared" si="19"/>
        <v>3324.5056734499999</v>
      </c>
      <c r="K23" s="63"/>
      <c r="L23" s="64">
        <f>J23+K23</f>
        <v>3324.5056734499999</v>
      </c>
      <c r="M23" s="65">
        <f>J23*M$10</f>
        <v>2992.055106105</v>
      </c>
      <c r="N23" s="63">
        <f t="shared" ref="N23:N86" si="21">K23*M$10</f>
        <v>0</v>
      </c>
      <c r="O23" s="66">
        <f t="shared" ref="O23:O86" si="22">M23+N23</f>
        <v>2992.055106105</v>
      </c>
      <c r="P23" s="63">
        <f t="shared" si="6"/>
        <v>2659.6045387600002</v>
      </c>
      <c r="Q23" s="63">
        <f t="shared" si="7"/>
        <v>0</v>
      </c>
      <c r="R23" s="67">
        <f t="shared" si="8"/>
        <v>2659.6045387600002</v>
      </c>
      <c r="S23" s="65">
        <f t="shared" si="9"/>
        <v>2327.1539714149999</v>
      </c>
      <c r="T23" s="63">
        <f t="shared" si="10"/>
        <v>0</v>
      </c>
      <c r="U23" s="66">
        <f t="shared" si="11"/>
        <v>2327.1539714149999</v>
      </c>
      <c r="V23" s="65">
        <f t="shared" si="17"/>
        <v>1994.7034040699998</v>
      </c>
      <c r="W23" s="63">
        <f t="shared" si="12"/>
        <v>0</v>
      </c>
      <c r="X23" s="66">
        <f t="shared" si="13"/>
        <v>1994.7034040699998</v>
      </c>
      <c r="Y23" s="65">
        <f t="shared" si="14"/>
        <v>1662.252836725</v>
      </c>
      <c r="Z23" s="63">
        <f t="shared" si="15"/>
        <v>0</v>
      </c>
      <c r="AA23" s="66">
        <f t="shared" si="16"/>
        <v>1662.252836725</v>
      </c>
    </row>
    <row r="24" spans="1:27" ht="13.5" customHeight="1">
      <c r="A24" s="124">
        <v>5</v>
      </c>
      <c r="B24" s="217">
        <v>40909</v>
      </c>
      <c r="C24" s="68">
        <v>622</v>
      </c>
      <c r="D24" s="96">
        <f>'base(indices)'!G28</f>
        <v>1.40637693</v>
      </c>
      <c r="E24" s="69">
        <f t="shared" si="0"/>
        <v>874.76645045999999</v>
      </c>
      <c r="F24" s="48">
        <v>0</v>
      </c>
      <c r="G24" s="70">
        <f t="shared" si="1"/>
        <v>0</v>
      </c>
      <c r="H24" s="190">
        <f t="shared" si="18"/>
        <v>3499.0658018399999</v>
      </c>
      <c r="I24" s="107">
        <f t="shared" si="20"/>
        <v>291.58881681999998</v>
      </c>
      <c r="J24" s="107">
        <f t="shared" si="19"/>
        <v>3790.6546186599999</v>
      </c>
      <c r="K24" s="49"/>
      <c r="L24" s="50">
        <f t="shared" ref="L24:L87" si="23">J24+K24</f>
        <v>3790.6546186599999</v>
      </c>
      <c r="M24" s="51">
        <f t="shared" ref="M24:M87" si="24">J24*M$10</f>
        <v>3411.5891567939998</v>
      </c>
      <c r="N24" s="49">
        <f t="shared" si="21"/>
        <v>0</v>
      </c>
      <c r="O24" s="52">
        <f t="shared" si="22"/>
        <v>3411.5891567939998</v>
      </c>
      <c r="P24" s="73">
        <f>J24*$P$10</f>
        <v>3032.5236949280002</v>
      </c>
      <c r="Q24" s="49">
        <f t="shared" si="7"/>
        <v>0</v>
      </c>
      <c r="R24" s="53">
        <f t="shared" si="8"/>
        <v>3032.5236949280002</v>
      </c>
      <c r="S24" s="51">
        <f t="shared" si="9"/>
        <v>2653.4582330619996</v>
      </c>
      <c r="T24" s="49">
        <f t="shared" si="10"/>
        <v>0</v>
      </c>
      <c r="U24" s="52">
        <f t="shared" si="11"/>
        <v>2653.4582330619996</v>
      </c>
      <c r="V24" s="51">
        <f t="shared" si="17"/>
        <v>2274.392771196</v>
      </c>
      <c r="W24" s="49">
        <f t="shared" si="12"/>
        <v>0</v>
      </c>
      <c r="X24" s="52">
        <f t="shared" si="13"/>
        <v>2274.392771196</v>
      </c>
      <c r="Y24" s="51">
        <f t="shared" si="14"/>
        <v>1895.3273093299999</v>
      </c>
      <c r="Z24" s="49">
        <f t="shared" si="15"/>
        <v>0</v>
      </c>
      <c r="AA24" s="52">
        <f t="shared" si="16"/>
        <v>1895.3273093299999</v>
      </c>
    </row>
    <row r="25" spans="1:27" s="30" customFormat="1" ht="13.5" customHeight="1">
      <c r="A25" s="124">
        <v>5</v>
      </c>
      <c r="B25" s="216">
        <v>40940</v>
      </c>
      <c r="C25" s="68">
        <v>622</v>
      </c>
      <c r="D25" s="96">
        <f>'base(indices)'!G29</f>
        <v>1.4051628700000001</v>
      </c>
      <c r="E25" s="58">
        <f t="shared" si="0"/>
        <v>874.01130513999999</v>
      </c>
      <c r="F25" s="48">
        <v>0</v>
      </c>
      <c r="G25" s="60">
        <f t="shared" si="1"/>
        <v>0</v>
      </c>
      <c r="H25" s="190">
        <f t="shared" si="18"/>
        <v>3496.04522056</v>
      </c>
      <c r="I25" s="106">
        <f t="shared" si="20"/>
        <v>291.33710171333331</v>
      </c>
      <c r="J25" s="106">
        <f t="shared" si="19"/>
        <v>3787.3823222733331</v>
      </c>
      <c r="K25" s="63"/>
      <c r="L25" s="64">
        <f t="shared" si="23"/>
        <v>3787.3823222733331</v>
      </c>
      <c r="M25" s="65">
        <f t="shared" si="24"/>
        <v>3408.6440900459997</v>
      </c>
      <c r="N25" s="63">
        <f t="shared" si="21"/>
        <v>0</v>
      </c>
      <c r="O25" s="66">
        <f t="shared" si="22"/>
        <v>3408.6440900459997</v>
      </c>
      <c r="P25" s="63">
        <f t="shared" si="6"/>
        <v>3029.9058578186668</v>
      </c>
      <c r="Q25" s="63">
        <f t="shared" si="7"/>
        <v>0</v>
      </c>
      <c r="R25" s="67">
        <f t="shared" si="8"/>
        <v>3029.9058578186668</v>
      </c>
      <c r="S25" s="65">
        <f t="shared" si="9"/>
        <v>2651.167625591333</v>
      </c>
      <c r="T25" s="63">
        <f t="shared" si="10"/>
        <v>0</v>
      </c>
      <c r="U25" s="66">
        <f t="shared" si="11"/>
        <v>2651.167625591333</v>
      </c>
      <c r="V25" s="65">
        <f t="shared" si="17"/>
        <v>2272.4293933639997</v>
      </c>
      <c r="W25" s="63">
        <f t="shared" si="12"/>
        <v>0</v>
      </c>
      <c r="X25" s="66">
        <f t="shared" si="13"/>
        <v>2272.4293933639997</v>
      </c>
      <c r="Y25" s="65">
        <f t="shared" si="14"/>
        <v>1893.6911611366666</v>
      </c>
      <c r="Z25" s="63">
        <f t="shared" si="15"/>
        <v>0</v>
      </c>
      <c r="AA25" s="66">
        <f t="shared" si="16"/>
        <v>1893.6911611366666</v>
      </c>
    </row>
    <row r="26" spans="1:27" ht="13.5" customHeight="1">
      <c r="A26" s="124">
        <v>5</v>
      </c>
      <c r="B26" s="216">
        <v>40969</v>
      </c>
      <c r="C26" s="68">
        <v>622</v>
      </c>
      <c r="D26" s="96">
        <f>'base(indices)'!G30</f>
        <v>1.4051628700000001</v>
      </c>
      <c r="E26" s="69">
        <f t="shared" si="0"/>
        <v>874.01130513999999</v>
      </c>
      <c r="F26" s="48">
        <v>0</v>
      </c>
      <c r="G26" s="70">
        <f t="shared" si="1"/>
        <v>0</v>
      </c>
      <c r="H26" s="190">
        <f t="shared" si="18"/>
        <v>3496.04522056</v>
      </c>
      <c r="I26" s="107">
        <f t="shared" si="20"/>
        <v>291.33710171333331</v>
      </c>
      <c r="J26" s="107">
        <f t="shared" si="19"/>
        <v>3787.3823222733331</v>
      </c>
      <c r="K26" s="49"/>
      <c r="L26" s="50">
        <f t="shared" si="23"/>
        <v>3787.3823222733331</v>
      </c>
      <c r="M26" s="51">
        <f t="shared" si="24"/>
        <v>3408.6440900459997</v>
      </c>
      <c r="N26" s="49">
        <f t="shared" si="21"/>
        <v>0</v>
      </c>
      <c r="O26" s="52">
        <f t="shared" si="22"/>
        <v>3408.6440900459997</v>
      </c>
      <c r="P26" s="73">
        <f t="shared" si="6"/>
        <v>3029.9058578186668</v>
      </c>
      <c r="Q26" s="49">
        <f t="shared" si="7"/>
        <v>0</v>
      </c>
      <c r="R26" s="53">
        <f t="shared" si="8"/>
        <v>3029.9058578186668</v>
      </c>
      <c r="S26" s="51">
        <f t="shared" si="9"/>
        <v>2651.167625591333</v>
      </c>
      <c r="T26" s="49">
        <f t="shared" si="10"/>
        <v>0</v>
      </c>
      <c r="U26" s="52">
        <f t="shared" si="11"/>
        <v>2651.167625591333</v>
      </c>
      <c r="V26" s="51">
        <f t="shared" si="17"/>
        <v>2272.4293933639997</v>
      </c>
      <c r="W26" s="49">
        <f t="shared" si="12"/>
        <v>0</v>
      </c>
      <c r="X26" s="52">
        <f t="shared" si="13"/>
        <v>2272.4293933639997</v>
      </c>
      <c r="Y26" s="51">
        <f t="shared" si="14"/>
        <v>1893.6911611366666</v>
      </c>
      <c r="Z26" s="49">
        <f t="shared" si="15"/>
        <v>0</v>
      </c>
      <c r="AA26" s="52">
        <f t="shared" si="16"/>
        <v>1893.6911611366666</v>
      </c>
    </row>
    <row r="27" spans="1:27" s="30" customFormat="1" ht="13.5" customHeight="1">
      <c r="A27" s="124">
        <v>5</v>
      </c>
      <c r="B27" s="217">
        <v>41000</v>
      </c>
      <c r="C27" s="68">
        <v>622</v>
      </c>
      <c r="D27" s="96">
        <f>'base(indices)'!G31</f>
        <v>1.4036637599999999</v>
      </c>
      <c r="E27" s="58">
        <f t="shared" si="0"/>
        <v>873.07885871999997</v>
      </c>
      <c r="F27" s="48">
        <v>0</v>
      </c>
      <c r="G27" s="60">
        <f t="shared" si="1"/>
        <v>0</v>
      </c>
      <c r="H27" s="190">
        <f t="shared" si="18"/>
        <v>3492.3154348799999</v>
      </c>
      <c r="I27" s="106">
        <f t="shared" si="20"/>
        <v>291.02628623999999</v>
      </c>
      <c r="J27" s="106">
        <f t="shared" si="19"/>
        <v>3783.3417211199999</v>
      </c>
      <c r="K27" s="63"/>
      <c r="L27" s="64">
        <f t="shared" si="23"/>
        <v>3783.3417211199999</v>
      </c>
      <c r="M27" s="65">
        <f t="shared" si="24"/>
        <v>3405.0075490079998</v>
      </c>
      <c r="N27" s="63">
        <f t="shared" si="21"/>
        <v>0</v>
      </c>
      <c r="O27" s="66">
        <f t="shared" si="22"/>
        <v>3405.0075490079998</v>
      </c>
      <c r="P27" s="63">
        <f t="shared" si="6"/>
        <v>3026.6733768960003</v>
      </c>
      <c r="Q27" s="63">
        <f t="shared" si="7"/>
        <v>0</v>
      </c>
      <c r="R27" s="67">
        <f t="shared" si="8"/>
        <v>3026.6733768960003</v>
      </c>
      <c r="S27" s="65">
        <f t="shared" si="9"/>
        <v>2648.3392047839998</v>
      </c>
      <c r="T27" s="63">
        <f t="shared" si="10"/>
        <v>0</v>
      </c>
      <c r="U27" s="66">
        <f t="shared" si="11"/>
        <v>2648.3392047839998</v>
      </c>
      <c r="V27" s="65">
        <f t="shared" si="17"/>
        <v>2270.0050326719997</v>
      </c>
      <c r="W27" s="63">
        <f t="shared" si="12"/>
        <v>0</v>
      </c>
      <c r="X27" s="66">
        <f t="shared" si="13"/>
        <v>2270.0050326719997</v>
      </c>
      <c r="Y27" s="65">
        <f t="shared" si="14"/>
        <v>1891.6708605599999</v>
      </c>
      <c r="Z27" s="63">
        <f t="shared" si="15"/>
        <v>0</v>
      </c>
      <c r="AA27" s="66">
        <f t="shared" si="16"/>
        <v>1891.6708605599999</v>
      </c>
    </row>
    <row r="28" spans="1:27" ht="13.5" customHeight="1">
      <c r="A28" s="124">
        <v>5</v>
      </c>
      <c r="B28" s="216">
        <v>41030</v>
      </c>
      <c r="C28" s="68">
        <v>622</v>
      </c>
      <c r="D28" s="96">
        <f>'base(indices)'!G32</f>
        <v>1.4033452</v>
      </c>
      <c r="E28" s="69">
        <f t="shared" si="0"/>
        <v>872.88071439999999</v>
      </c>
      <c r="F28" s="48">
        <v>0</v>
      </c>
      <c r="G28" s="70">
        <f t="shared" si="1"/>
        <v>0</v>
      </c>
      <c r="H28" s="190">
        <f t="shared" si="18"/>
        <v>3491.5228576</v>
      </c>
      <c r="I28" s="107">
        <f t="shared" si="20"/>
        <v>290.96023813333335</v>
      </c>
      <c r="J28" s="107">
        <f t="shared" si="19"/>
        <v>3782.4830957333334</v>
      </c>
      <c r="K28" s="49"/>
      <c r="L28" s="50">
        <f t="shared" si="23"/>
        <v>3782.4830957333334</v>
      </c>
      <c r="M28" s="51">
        <f t="shared" si="24"/>
        <v>3404.2347861600001</v>
      </c>
      <c r="N28" s="49">
        <f t="shared" si="21"/>
        <v>0</v>
      </c>
      <c r="O28" s="52">
        <f t="shared" si="22"/>
        <v>3404.2347861600001</v>
      </c>
      <c r="P28" s="73">
        <f t="shared" si="6"/>
        <v>3025.9864765866669</v>
      </c>
      <c r="Q28" s="49">
        <f t="shared" si="7"/>
        <v>0</v>
      </c>
      <c r="R28" s="53">
        <f t="shared" si="8"/>
        <v>3025.9864765866669</v>
      </c>
      <c r="S28" s="51">
        <f t="shared" si="9"/>
        <v>2647.7381670133332</v>
      </c>
      <c r="T28" s="49">
        <f t="shared" si="10"/>
        <v>0</v>
      </c>
      <c r="U28" s="52">
        <f t="shared" si="11"/>
        <v>2647.7381670133332</v>
      </c>
      <c r="V28" s="51">
        <f t="shared" si="17"/>
        <v>2269.4898574399999</v>
      </c>
      <c r="W28" s="49">
        <f t="shared" si="12"/>
        <v>0</v>
      </c>
      <c r="X28" s="52">
        <f t="shared" si="13"/>
        <v>2269.4898574399999</v>
      </c>
      <c r="Y28" s="51">
        <f t="shared" si="14"/>
        <v>1891.2415478666667</v>
      </c>
      <c r="Z28" s="49">
        <f t="shared" si="15"/>
        <v>0</v>
      </c>
      <c r="AA28" s="52">
        <f t="shared" si="16"/>
        <v>1891.2415478666667</v>
      </c>
    </row>
    <row r="29" spans="1:27" s="30" customFormat="1" ht="13.5" customHeight="1">
      <c r="A29" s="124">
        <v>5</v>
      </c>
      <c r="B29" s="217">
        <v>41061</v>
      </c>
      <c r="C29" s="68">
        <v>622</v>
      </c>
      <c r="D29" s="96">
        <f>'base(indices)'!G33</f>
        <v>1.4026887400000001</v>
      </c>
      <c r="E29" s="58">
        <f t="shared" si="0"/>
        <v>872.47239628000011</v>
      </c>
      <c r="F29" s="48">
        <v>0</v>
      </c>
      <c r="G29" s="60">
        <f t="shared" si="1"/>
        <v>0</v>
      </c>
      <c r="H29" s="190">
        <f t="shared" si="18"/>
        <v>3489.8895851200004</v>
      </c>
      <c r="I29" s="106">
        <f t="shared" si="20"/>
        <v>290.82413209333339</v>
      </c>
      <c r="J29" s="106">
        <f t="shared" si="19"/>
        <v>3780.7137172133339</v>
      </c>
      <c r="K29" s="63"/>
      <c r="L29" s="64">
        <f t="shared" si="23"/>
        <v>3780.7137172133339</v>
      </c>
      <c r="M29" s="65">
        <f t="shared" si="24"/>
        <v>3402.6423454920005</v>
      </c>
      <c r="N29" s="63">
        <f t="shared" si="21"/>
        <v>0</v>
      </c>
      <c r="O29" s="66">
        <f t="shared" si="22"/>
        <v>3402.6423454920005</v>
      </c>
      <c r="P29" s="63">
        <f t="shared" si="6"/>
        <v>3024.5709737706675</v>
      </c>
      <c r="Q29" s="63">
        <f t="shared" si="7"/>
        <v>0</v>
      </c>
      <c r="R29" s="67">
        <f t="shared" si="8"/>
        <v>3024.5709737706675</v>
      </c>
      <c r="S29" s="65">
        <f t="shared" si="9"/>
        <v>2646.4996020493336</v>
      </c>
      <c r="T29" s="63">
        <f t="shared" si="10"/>
        <v>0</v>
      </c>
      <c r="U29" s="66">
        <f t="shared" si="11"/>
        <v>2646.4996020493336</v>
      </c>
      <c r="V29" s="65">
        <f t="shared" si="17"/>
        <v>2268.4282303280002</v>
      </c>
      <c r="W29" s="63">
        <f t="shared" si="12"/>
        <v>0</v>
      </c>
      <c r="X29" s="66">
        <f t="shared" si="13"/>
        <v>2268.4282303280002</v>
      </c>
      <c r="Y29" s="65">
        <f t="shared" si="14"/>
        <v>1890.3568586066669</v>
      </c>
      <c r="Z29" s="63">
        <f t="shared" si="15"/>
        <v>0</v>
      </c>
      <c r="AA29" s="66">
        <f t="shared" si="16"/>
        <v>1890.3568586066669</v>
      </c>
    </row>
    <row r="30" spans="1:27" ht="13.5" customHeight="1">
      <c r="A30" s="124">
        <v>5</v>
      </c>
      <c r="B30" s="216">
        <v>41091</v>
      </c>
      <c r="C30" s="68">
        <v>622</v>
      </c>
      <c r="D30" s="96">
        <f>'base(indices)'!G34</f>
        <v>1.4026887400000001</v>
      </c>
      <c r="E30" s="69">
        <f>C30*D30</f>
        <v>872.47239628000011</v>
      </c>
      <c r="F30" s="48">
        <v>0</v>
      </c>
      <c r="G30" s="70">
        <f t="shared" si="1"/>
        <v>0</v>
      </c>
      <c r="H30" s="190">
        <f t="shared" si="18"/>
        <v>3489.8895851200004</v>
      </c>
      <c r="I30" s="107">
        <f t="shared" si="20"/>
        <v>290.82413209333339</v>
      </c>
      <c r="J30" s="107">
        <f t="shared" si="19"/>
        <v>3780.7137172133339</v>
      </c>
      <c r="K30" s="49"/>
      <c r="L30" s="50">
        <f t="shared" si="23"/>
        <v>3780.7137172133339</v>
      </c>
      <c r="M30" s="51">
        <f t="shared" si="24"/>
        <v>3402.6423454920005</v>
      </c>
      <c r="N30" s="49">
        <f t="shared" si="21"/>
        <v>0</v>
      </c>
      <c r="O30" s="52">
        <f t="shared" si="22"/>
        <v>3402.6423454920005</v>
      </c>
      <c r="P30" s="73">
        <f t="shared" si="6"/>
        <v>3024.5709737706675</v>
      </c>
      <c r="Q30" s="49">
        <f t="shared" si="7"/>
        <v>0</v>
      </c>
      <c r="R30" s="53">
        <f t="shared" si="8"/>
        <v>3024.5709737706675</v>
      </c>
      <c r="S30" s="51">
        <f t="shared" si="9"/>
        <v>2646.4996020493336</v>
      </c>
      <c r="T30" s="49">
        <f t="shared" si="10"/>
        <v>0</v>
      </c>
      <c r="U30" s="52">
        <f t="shared" si="11"/>
        <v>2646.4996020493336</v>
      </c>
      <c r="V30" s="51">
        <f t="shared" si="17"/>
        <v>2268.4282303280002</v>
      </c>
      <c r="W30" s="49">
        <f t="shared" si="12"/>
        <v>0</v>
      </c>
      <c r="X30" s="52">
        <f t="shared" si="13"/>
        <v>2268.4282303280002</v>
      </c>
      <c r="Y30" s="51">
        <f t="shared" si="14"/>
        <v>1890.3568586066669</v>
      </c>
      <c r="Z30" s="49">
        <f t="shared" si="15"/>
        <v>0</v>
      </c>
      <c r="AA30" s="52">
        <f t="shared" si="16"/>
        <v>1890.3568586066669</v>
      </c>
    </row>
    <row r="31" spans="1:27" s="30" customFormat="1" ht="13.5" customHeight="1">
      <c r="A31" s="124">
        <v>5</v>
      </c>
      <c r="B31" s="217">
        <v>41122</v>
      </c>
      <c r="C31" s="68">
        <v>622</v>
      </c>
      <c r="D31" s="96">
        <f>'base(indices)'!G35</f>
        <v>1.40248678</v>
      </c>
      <c r="E31" s="58">
        <f t="shared" si="0"/>
        <v>872.34677715999999</v>
      </c>
      <c r="F31" s="48">
        <v>0</v>
      </c>
      <c r="G31" s="60">
        <f t="shared" si="1"/>
        <v>0</v>
      </c>
      <c r="H31" s="190">
        <f t="shared" si="18"/>
        <v>3489.38710864</v>
      </c>
      <c r="I31" s="106">
        <f t="shared" si="20"/>
        <v>290.78225905333335</v>
      </c>
      <c r="J31" s="106">
        <f t="shared" si="19"/>
        <v>3780.1693676933332</v>
      </c>
      <c r="K31" s="63"/>
      <c r="L31" s="64">
        <f t="shared" si="23"/>
        <v>3780.1693676933332</v>
      </c>
      <c r="M31" s="65">
        <f t="shared" si="24"/>
        <v>3402.1524309239999</v>
      </c>
      <c r="N31" s="63">
        <f t="shared" si="21"/>
        <v>0</v>
      </c>
      <c r="O31" s="66">
        <f t="shared" si="22"/>
        <v>3402.1524309239999</v>
      </c>
      <c r="P31" s="63">
        <f>J31*$P$10</f>
        <v>3024.135494154667</v>
      </c>
      <c r="Q31" s="63">
        <f t="shared" si="7"/>
        <v>0</v>
      </c>
      <c r="R31" s="67">
        <f t="shared" si="8"/>
        <v>3024.135494154667</v>
      </c>
      <c r="S31" s="65">
        <f t="shared" si="9"/>
        <v>2646.1185573853331</v>
      </c>
      <c r="T31" s="63">
        <f t="shared" si="10"/>
        <v>0</v>
      </c>
      <c r="U31" s="66">
        <f t="shared" si="11"/>
        <v>2646.1185573853331</v>
      </c>
      <c r="V31" s="65">
        <f t="shared" si="17"/>
        <v>2268.1016206159998</v>
      </c>
      <c r="W31" s="63">
        <f t="shared" si="12"/>
        <v>0</v>
      </c>
      <c r="X31" s="66">
        <f t="shared" si="13"/>
        <v>2268.1016206159998</v>
      </c>
      <c r="Y31" s="65">
        <f t="shared" si="14"/>
        <v>1890.0846838466666</v>
      </c>
      <c r="Z31" s="63">
        <f t="shared" si="15"/>
        <v>0</v>
      </c>
      <c r="AA31" s="66">
        <f t="shared" si="16"/>
        <v>1890.0846838466666</v>
      </c>
    </row>
    <row r="32" spans="1:27" ht="13.5" customHeight="1">
      <c r="A32" s="124">
        <v>5</v>
      </c>
      <c r="B32" s="216">
        <v>41153</v>
      </c>
      <c r="C32" s="68">
        <v>622</v>
      </c>
      <c r="D32" s="96">
        <f>'base(indices)'!G36</f>
        <v>1.4023143</v>
      </c>
      <c r="E32" s="69">
        <f t="shared" si="0"/>
        <v>872.23949460000006</v>
      </c>
      <c r="F32" s="48">
        <v>0</v>
      </c>
      <c r="G32" s="70">
        <f t="shared" si="1"/>
        <v>0</v>
      </c>
      <c r="H32" s="190">
        <f t="shared" si="18"/>
        <v>3488.9579784000002</v>
      </c>
      <c r="I32" s="107">
        <f t="shared" si="20"/>
        <v>290.74649820000002</v>
      </c>
      <c r="J32" s="107">
        <f t="shared" si="19"/>
        <v>3779.7044766000004</v>
      </c>
      <c r="K32" s="49"/>
      <c r="L32" s="50">
        <f t="shared" si="23"/>
        <v>3779.7044766000004</v>
      </c>
      <c r="M32" s="51">
        <f t="shared" si="24"/>
        <v>3401.7340289400004</v>
      </c>
      <c r="N32" s="49">
        <f t="shared" si="21"/>
        <v>0</v>
      </c>
      <c r="O32" s="52">
        <f t="shared" si="22"/>
        <v>3401.7340289400004</v>
      </c>
      <c r="P32" s="73">
        <f>J32*$P$10</f>
        <v>3023.7635812800004</v>
      </c>
      <c r="Q32" s="49">
        <f t="shared" si="7"/>
        <v>0</v>
      </c>
      <c r="R32" s="53">
        <f t="shared" si="8"/>
        <v>3023.7635812800004</v>
      </c>
      <c r="S32" s="51">
        <f t="shared" si="9"/>
        <v>2645.7931336199999</v>
      </c>
      <c r="T32" s="49">
        <f t="shared" si="10"/>
        <v>0</v>
      </c>
      <c r="U32" s="52">
        <f t="shared" si="11"/>
        <v>2645.7931336199999</v>
      </c>
      <c r="V32" s="51">
        <f t="shared" si="17"/>
        <v>2267.8226859599999</v>
      </c>
      <c r="W32" s="49">
        <f t="shared" si="12"/>
        <v>0</v>
      </c>
      <c r="X32" s="52">
        <f t="shared" si="13"/>
        <v>2267.8226859599999</v>
      </c>
      <c r="Y32" s="51">
        <f t="shared" si="14"/>
        <v>1889.8522383000002</v>
      </c>
      <c r="Z32" s="49">
        <f t="shared" si="15"/>
        <v>0</v>
      </c>
      <c r="AA32" s="52">
        <f t="shared" si="16"/>
        <v>1889.8522383000002</v>
      </c>
    </row>
    <row r="33" spans="1:27" s="30" customFormat="1" ht="13.5" customHeight="1">
      <c r="A33" s="124">
        <v>5</v>
      </c>
      <c r="B33" s="217">
        <v>41183</v>
      </c>
      <c r="C33" s="68">
        <v>622</v>
      </c>
      <c r="D33" s="96">
        <f>'base(indices)'!G37</f>
        <v>1.4023143</v>
      </c>
      <c r="E33" s="58">
        <f t="shared" si="0"/>
        <v>872.23949460000006</v>
      </c>
      <c r="F33" s="48">
        <v>0</v>
      </c>
      <c r="G33" s="60">
        <f t="shared" si="1"/>
        <v>0</v>
      </c>
      <c r="H33" s="190">
        <f t="shared" si="18"/>
        <v>3488.9579784000002</v>
      </c>
      <c r="I33" s="106">
        <f t="shared" si="20"/>
        <v>290.74649820000002</v>
      </c>
      <c r="J33" s="106">
        <f t="shared" si="19"/>
        <v>3779.7044766000004</v>
      </c>
      <c r="K33" s="63"/>
      <c r="L33" s="64">
        <f t="shared" si="23"/>
        <v>3779.7044766000004</v>
      </c>
      <c r="M33" s="65">
        <f t="shared" si="24"/>
        <v>3401.7340289400004</v>
      </c>
      <c r="N33" s="63">
        <f t="shared" si="21"/>
        <v>0</v>
      </c>
      <c r="O33" s="66">
        <f t="shared" si="22"/>
        <v>3401.7340289400004</v>
      </c>
      <c r="P33" s="63">
        <f t="shared" ref="P33:P50" si="25">J33*$P$10</f>
        <v>3023.7635812800004</v>
      </c>
      <c r="Q33" s="63">
        <f t="shared" si="7"/>
        <v>0</v>
      </c>
      <c r="R33" s="67">
        <f t="shared" si="8"/>
        <v>3023.7635812800004</v>
      </c>
      <c r="S33" s="65">
        <f t="shared" si="9"/>
        <v>2645.7931336199999</v>
      </c>
      <c r="T33" s="63">
        <f t="shared" si="10"/>
        <v>0</v>
      </c>
      <c r="U33" s="66">
        <f t="shared" si="11"/>
        <v>2645.7931336199999</v>
      </c>
      <c r="V33" s="65">
        <f t="shared" si="17"/>
        <v>2267.8226859599999</v>
      </c>
      <c r="W33" s="63">
        <f t="shared" si="12"/>
        <v>0</v>
      </c>
      <c r="X33" s="66">
        <f t="shared" si="13"/>
        <v>2267.8226859599999</v>
      </c>
      <c r="Y33" s="65">
        <f t="shared" si="14"/>
        <v>1889.8522383000002</v>
      </c>
      <c r="Z33" s="63">
        <f t="shared" si="15"/>
        <v>0</v>
      </c>
      <c r="AA33" s="66">
        <f t="shared" si="16"/>
        <v>1889.8522383000002</v>
      </c>
    </row>
    <row r="34" spans="1:27" ht="13.5" customHeight="1">
      <c r="A34" s="124">
        <v>5</v>
      </c>
      <c r="B34" s="216">
        <v>41214</v>
      </c>
      <c r="C34" s="68">
        <v>622</v>
      </c>
      <c r="D34" s="96">
        <f>'base(indices)'!G38</f>
        <v>1.4023143</v>
      </c>
      <c r="E34" s="69">
        <f t="shared" si="0"/>
        <v>872.23949460000006</v>
      </c>
      <c r="F34" s="48">
        <v>0</v>
      </c>
      <c r="G34" s="70">
        <f t="shared" si="1"/>
        <v>0</v>
      </c>
      <c r="H34" s="190">
        <f t="shared" si="18"/>
        <v>3488.9579784000002</v>
      </c>
      <c r="I34" s="107">
        <f t="shared" si="20"/>
        <v>290.74649820000002</v>
      </c>
      <c r="J34" s="107">
        <f t="shared" si="19"/>
        <v>3779.7044766000004</v>
      </c>
      <c r="K34" s="49"/>
      <c r="L34" s="50">
        <f t="shared" si="23"/>
        <v>3779.7044766000004</v>
      </c>
      <c r="M34" s="51">
        <f t="shared" si="24"/>
        <v>3401.7340289400004</v>
      </c>
      <c r="N34" s="49">
        <f t="shared" si="21"/>
        <v>0</v>
      </c>
      <c r="O34" s="52">
        <f t="shared" si="22"/>
        <v>3401.7340289400004</v>
      </c>
      <c r="P34" s="73">
        <f t="shared" si="25"/>
        <v>3023.7635812800004</v>
      </c>
      <c r="Q34" s="49">
        <f t="shared" si="7"/>
        <v>0</v>
      </c>
      <c r="R34" s="53">
        <f t="shared" si="8"/>
        <v>3023.7635812800004</v>
      </c>
      <c r="S34" s="51">
        <f t="shared" si="9"/>
        <v>2645.7931336199999</v>
      </c>
      <c r="T34" s="49">
        <f t="shared" si="10"/>
        <v>0</v>
      </c>
      <c r="U34" s="52">
        <f t="shared" si="11"/>
        <v>2645.7931336199999</v>
      </c>
      <c r="V34" s="51">
        <f t="shared" si="17"/>
        <v>2267.8226859599999</v>
      </c>
      <c r="W34" s="49">
        <f t="shared" si="12"/>
        <v>0</v>
      </c>
      <c r="X34" s="52">
        <f t="shared" si="13"/>
        <v>2267.8226859599999</v>
      </c>
      <c r="Y34" s="51">
        <f t="shared" si="14"/>
        <v>1889.8522383000002</v>
      </c>
      <c r="Z34" s="49">
        <f t="shared" si="15"/>
        <v>0</v>
      </c>
      <c r="AA34" s="52">
        <f t="shared" si="16"/>
        <v>1889.8522383000002</v>
      </c>
    </row>
    <row r="35" spans="1:27" s="30" customFormat="1" ht="13.5" customHeight="1">
      <c r="A35" s="124">
        <v>5</v>
      </c>
      <c r="B35" s="217">
        <v>41244</v>
      </c>
      <c r="C35" s="68">
        <v>622</v>
      </c>
      <c r="D35" s="96">
        <f>'base(indices)'!G39</f>
        <v>1.4023143</v>
      </c>
      <c r="E35" s="58">
        <f t="shared" si="0"/>
        <v>872.23949460000006</v>
      </c>
      <c r="F35" s="48">
        <v>0</v>
      </c>
      <c r="G35" s="60">
        <f t="shared" si="1"/>
        <v>0</v>
      </c>
      <c r="H35" s="190">
        <f t="shared" si="18"/>
        <v>3488.9579784000002</v>
      </c>
      <c r="I35" s="106">
        <f t="shared" si="20"/>
        <v>290.74649820000002</v>
      </c>
      <c r="J35" s="106">
        <f t="shared" si="19"/>
        <v>3779.7044766000004</v>
      </c>
      <c r="K35" s="63"/>
      <c r="L35" s="64">
        <f t="shared" si="23"/>
        <v>3779.7044766000004</v>
      </c>
      <c r="M35" s="65">
        <f t="shared" si="24"/>
        <v>3401.7340289400004</v>
      </c>
      <c r="N35" s="63">
        <f t="shared" si="21"/>
        <v>0</v>
      </c>
      <c r="O35" s="66">
        <f t="shared" si="22"/>
        <v>3401.7340289400004</v>
      </c>
      <c r="P35" s="63">
        <f t="shared" si="25"/>
        <v>3023.7635812800004</v>
      </c>
      <c r="Q35" s="63">
        <f t="shared" si="7"/>
        <v>0</v>
      </c>
      <c r="R35" s="67">
        <f t="shared" si="8"/>
        <v>3023.7635812800004</v>
      </c>
      <c r="S35" s="65">
        <f t="shared" si="9"/>
        <v>2645.7931336199999</v>
      </c>
      <c r="T35" s="63">
        <f t="shared" si="10"/>
        <v>0</v>
      </c>
      <c r="U35" s="66">
        <f t="shared" si="11"/>
        <v>2645.7931336199999</v>
      </c>
      <c r="V35" s="65">
        <f t="shared" si="17"/>
        <v>2267.8226859599999</v>
      </c>
      <c r="W35" s="63">
        <f t="shared" si="12"/>
        <v>0</v>
      </c>
      <c r="X35" s="66">
        <f t="shared" si="13"/>
        <v>2267.8226859599999</v>
      </c>
      <c r="Y35" s="65">
        <f t="shared" si="14"/>
        <v>1889.8522383000002</v>
      </c>
      <c r="Z35" s="63">
        <f t="shared" si="15"/>
        <v>0</v>
      </c>
      <c r="AA35" s="66">
        <f t="shared" si="16"/>
        <v>1889.8522383000002</v>
      </c>
    </row>
    <row r="36" spans="1:27" ht="13.5" customHeight="1">
      <c r="A36" s="124">
        <v>5</v>
      </c>
      <c r="B36" s="216">
        <v>41275</v>
      </c>
      <c r="C36" s="68">
        <v>678</v>
      </c>
      <c r="D36" s="96">
        <f>'base(indices)'!G40</f>
        <v>1.4023143</v>
      </c>
      <c r="E36" s="69">
        <f t="shared" si="0"/>
        <v>950.76909539999997</v>
      </c>
      <c r="F36" s="91">
        <v>0</v>
      </c>
      <c r="G36" s="70">
        <f t="shared" si="1"/>
        <v>0</v>
      </c>
      <c r="H36" s="190">
        <f t="shared" si="18"/>
        <v>3803.0763815999999</v>
      </c>
      <c r="I36" s="107">
        <f t="shared" si="20"/>
        <v>316.92303179999999</v>
      </c>
      <c r="J36" s="107">
        <f t="shared" si="19"/>
        <v>4119.9994133999999</v>
      </c>
      <c r="K36" s="49"/>
      <c r="L36" s="50">
        <f t="shared" si="23"/>
        <v>4119.9994133999999</v>
      </c>
      <c r="M36" s="51">
        <f t="shared" si="24"/>
        <v>3707.9994720599998</v>
      </c>
      <c r="N36" s="49">
        <f t="shared" si="21"/>
        <v>0</v>
      </c>
      <c r="O36" s="52">
        <f t="shared" si="22"/>
        <v>3707.9994720599998</v>
      </c>
      <c r="P36" s="73">
        <f t="shared" si="25"/>
        <v>3295.9995307200002</v>
      </c>
      <c r="Q36" s="49">
        <f t="shared" si="7"/>
        <v>0</v>
      </c>
      <c r="R36" s="53">
        <f t="shared" si="8"/>
        <v>3295.9995307200002</v>
      </c>
      <c r="S36" s="51">
        <f t="shared" si="9"/>
        <v>2883.9995893799996</v>
      </c>
      <c r="T36" s="49">
        <f t="shared" si="10"/>
        <v>0</v>
      </c>
      <c r="U36" s="52">
        <f t="shared" si="11"/>
        <v>2883.9995893799996</v>
      </c>
      <c r="V36" s="51">
        <f t="shared" si="17"/>
        <v>2471.99964804</v>
      </c>
      <c r="W36" s="49">
        <f t="shared" si="12"/>
        <v>0</v>
      </c>
      <c r="X36" s="52">
        <f t="shared" si="13"/>
        <v>2471.99964804</v>
      </c>
      <c r="Y36" s="51">
        <f t="shared" si="14"/>
        <v>2059.9997066999999</v>
      </c>
      <c r="Z36" s="49">
        <f t="shared" si="15"/>
        <v>0</v>
      </c>
      <c r="AA36" s="52">
        <f t="shared" si="16"/>
        <v>2059.9997066999999</v>
      </c>
    </row>
    <row r="37" spans="1:27" s="30" customFormat="1" ht="13.5" customHeight="1">
      <c r="A37" s="124">
        <v>5</v>
      </c>
      <c r="B37" s="217">
        <v>41306</v>
      </c>
      <c r="C37" s="68">
        <v>678</v>
      </c>
      <c r="D37" s="96">
        <f>'base(indices)'!G41</f>
        <v>1.4023143</v>
      </c>
      <c r="E37" s="58">
        <f t="shared" si="0"/>
        <v>950.76909539999997</v>
      </c>
      <c r="F37" s="91">
        <v>0</v>
      </c>
      <c r="G37" s="60">
        <f t="shared" si="1"/>
        <v>0</v>
      </c>
      <c r="H37" s="190">
        <f t="shared" si="18"/>
        <v>3803.0763815999999</v>
      </c>
      <c r="I37" s="106">
        <f t="shared" si="20"/>
        <v>316.92303179999999</v>
      </c>
      <c r="J37" s="106">
        <f t="shared" si="19"/>
        <v>4119.9994133999999</v>
      </c>
      <c r="K37" s="63"/>
      <c r="L37" s="64">
        <f t="shared" si="23"/>
        <v>4119.9994133999999</v>
      </c>
      <c r="M37" s="65">
        <f t="shared" si="24"/>
        <v>3707.9994720599998</v>
      </c>
      <c r="N37" s="63">
        <f t="shared" si="21"/>
        <v>0</v>
      </c>
      <c r="O37" s="66">
        <f t="shared" si="22"/>
        <v>3707.9994720599998</v>
      </c>
      <c r="P37" s="63">
        <f t="shared" si="25"/>
        <v>3295.9995307200002</v>
      </c>
      <c r="Q37" s="63">
        <f t="shared" si="7"/>
        <v>0</v>
      </c>
      <c r="R37" s="67">
        <f t="shared" si="8"/>
        <v>3295.9995307200002</v>
      </c>
      <c r="S37" s="65">
        <f t="shared" si="9"/>
        <v>2883.9995893799996</v>
      </c>
      <c r="T37" s="63">
        <f t="shared" si="10"/>
        <v>0</v>
      </c>
      <c r="U37" s="66">
        <f t="shared" si="11"/>
        <v>2883.9995893799996</v>
      </c>
      <c r="V37" s="65">
        <f t="shared" si="17"/>
        <v>2471.99964804</v>
      </c>
      <c r="W37" s="63">
        <f t="shared" si="12"/>
        <v>0</v>
      </c>
      <c r="X37" s="66">
        <f t="shared" si="13"/>
        <v>2471.99964804</v>
      </c>
      <c r="Y37" s="65">
        <f t="shared" si="14"/>
        <v>2059.9997066999999</v>
      </c>
      <c r="Z37" s="63">
        <f t="shared" si="15"/>
        <v>0</v>
      </c>
      <c r="AA37" s="66">
        <f t="shared" si="16"/>
        <v>2059.9997066999999</v>
      </c>
    </row>
    <row r="38" spans="1:27" ht="13.5" customHeight="1">
      <c r="A38" s="124">
        <v>5</v>
      </c>
      <c r="B38" s="216">
        <v>41334</v>
      </c>
      <c r="C38" s="68">
        <v>678</v>
      </c>
      <c r="D38" s="96">
        <f>'base(indices)'!G42</f>
        <v>1.4023143</v>
      </c>
      <c r="E38" s="69">
        <f t="shared" si="0"/>
        <v>950.76909539999997</v>
      </c>
      <c r="F38" s="48">
        <v>0</v>
      </c>
      <c r="G38" s="70">
        <f t="shared" si="1"/>
        <v>0</v>
      </c>
      <c r="H38" s="190">
        <f t="shared" si="18"/>
        <v>3803.0763815999999</v>
      </c>
      <c r="I38" s="107">
        <f t="shared" si="20"/>
        <v>316.92303179999999</v>
      </c>
      <c r="J38" s="107">
        <f t="shared" si="19"/>
        <v>4119.9994133999999</v>
      </c>
      <c r="K38" s="73"/>
      <c r="L38" s="74">
        <f t="shared" si="23"/>
        <v>4119.9994133999999</v>
      </c>
      <c r="M38" s="51">
        <f t="shared" si="24"/>
        <v>3707.9994720599998</v>
      </c>
      <c r="N38" s="49">
        <f t="shared" si="21"/>
        <v>0</v>
      </c>
      <c r="O38" s="52">
        <f t="shared" si="22"/>
        <v>3707.9994720599998</v>
      </c>
      <c r="P38" s="73">
        <f t="shared" si="25"/>
        <v>3295.9995307200002</v>
      </c>
      <c r="Q38" s="49">
        <f t="shared" si="7"/>
        <v>0</v>
      </c>
      <c r="R38" s="53">
        <f>P38+Q38</f>
        <v>3295.9995307200002</v>
      </c>
      <c r="S38" s="51">
        <f t="shared" si="9"/>
        <v>2883.9995893799996</v>
      </c>
      <c r="T38" s="49">
        <f t="shared" si="10"/>
        <v>0</v>
      </c>
      <c r="U38" s="52">
        <f t="shared" si="11"/>
        <v>2883.9995893799996</v>
      </c>
      <c r="V38" s="51">
        <f t="shared" si="17"/>
        <v>2471.99964804</v>
      </c>
      <c r="W38" s="49">
        <f t="shared" si="12"/>
        <v>0</v>
      </c>
      <c r="X38" s="52">
        <f t="shared" si="13"/>
        <v>2471.99964804</v>
      </c>
      <c r="Y38" s="51">
        <f t="shared" si="14"/>
        <v>2059.9997066999999</v>
      </c>
      <c r="Z38" s="49">
        <f t="shared" si="15"/>
        <v>0</v>
      </c>
      <c r="AA38" s="52">
        <f t="shared" si="16"/>
        <v>2059.9997066999999</v>
      </c>
    </row>
    <row r="39" spans="1:27" s="30" customFormat="1" ht="13.5" customHeight="1">
      <c r="A39" s="124">
        <v>5</v>
      </c>
      <c r="B39" s="216">
        <v>41365</v>
      </c>
      <c r="C39" s="68">
        <v>678</v>
      </c>
      <c r="D39" s="96">
        <f>'base(indices)'!G43</f>
        <v>1.4023143</v>
      </c>
      <c r="E39" s="58">
        <f t="shared" si="0"/>
        <v>950.76909539999997</v>
      </c>
      <c r="F39" s="48">
        <v>0</v>
      </c>
      <c r="G39" s="60">
        <f t="shared" si="1"/>
        <v>0</v>
      </c>
      <c r="H39" s="190">
        <f t="shared" si="18"/>
        <v>3803.0763815999999</v>
      </c>
      <c r="I39" s="106">
        <f t="shared" si="20"/>
        <v>316.92303179999999</v>
      </c>
      <c r="J39" s="106">
        <f t="shared" si="19"/>
        <v>4119.9994133999999</v>
      </c>
      <c r="K39" s="63"/>
      <c r="L39" s="75">
        <f t="shared" si="23"/>
        <v>4119.9994133999999</v>
      </c>
      <c r="M39" s="65">
        <f t="shared" si="24"/>
        <v>3707.9994720599998</v>
      </c>
      <c r="N39" s="63">
        <f t="shared" si="21"/>
        <v>0</v>
      </c>
      <c r="O39" s="66">
        <f t="shared" si="22"/>
        <v>3707.9994720599998</v>
      </c>
      <c r="P39" s="63">
        <f>J39*$P$10</f>
        <v>3295.9995307200002</v>
      </c>
      <c r="Q39" s="63">
        <f t="shared" si="7"/>
        <v>0</v>
      </c>
      <c r="R39" s="67">
        <f t="shared" ref="R39:R54" si="26">P39+Q39</f>
        <v>3295.9995307200002</v>
      </c>
      <c r="S39" s="65">
        <f t="shared" si="9"/>
        <v>2883.9995893799996</v>
      </c>
      <c r="T39" s="63">
        <f t="shared" si="10"/>
        <v>0</v>
      </c>
      <c r="U39" s="66">
        <f t="shared" si="11"/>
        <v>2883.9995893799996</v>
      </c>
      <c r="V39" s="65">
        <f t="shared" si="17"/>
        <v>2471.99964804</v>
      </c>
      <c r="W39" s="63">
        <f t="shared" si="12"/>
        <v>0</v>
      </c>
      <c r="X39" s="66">
        <f t="shared" si="13"/>
        <v>2471.99964804</v>
      </c>
      <c r="Y39" s="65">
        <f t="shared" si="14"/>
        <v>2059.9997066999999</v>
      </c>
      <c r="Z39" s="63">
        <f t="shared" si="15"/>
        <v>0</v>
      </c>
      <c r="AA39" s="66">
        <f t="shared" si="16"/>
        <v>2059.9997066999999</v>
      </c>
    </row>
    <row r="40" spans="1:27" ht="13.5" customHeight="1">
      <c r="A40" s="124">
        <v>5</v>
      </c>
      <c r="B40" s="217">
        <v>41395</v>
      </c>
      <c r="C40" s="68">
        <v>678</v>
      </c>
      <c r="D40" s="96">
        <f>'base(indices)'!G44</f>
        <v>1.4023143</v>
      </c>
      <c r="E40" s="69">
        <f t="shared" si="0"/>
        <v>950.76909539999997</v>
      </c>
      <c r="F40" s="48">
        <v>0</v>
      </c>
      <c r="G40" s="70">
        <f t="shared" si="1"/>
        <v>0</v>
      </c>
      <c r="H40" s="190">
        <f t="shared" si="18"/>
        <v>3803.0763815999999</v>
      </c>
      <c r="I40" s="107">
        <f t="shared" si="20"/>
        <v>316.92303179999999</v>
      </c>
      <c r="J40" s="107">
        <f t="shared" si="19"/>
        <v>4119.9994133999999</v>
      </c>
      <c r="K40" s="49"/>
      <c r="L40" s="50">
        <f t="shared" si="23"/>
        <v>4119.9994133999999</v>
      </c>
      <c r="M40" s="51">
        <f t="shared" si="24"/>
        <v>3707.9994720599998</v>
      </c>
      <c r="N40" s="49">
        <f t="shared" si="21"/>
        <v>0</v>
      </c>
      <c r="O40" s="52">
        <f t="shared" si="22"/>
        <v>3707.9994720599998</v>
      </c>
      <c r="P40" s="73">
        <f t="shared" si="25"/>
        <v>3295.9995307200002</v>
      </c>
      <c r="Q40" s="49">
        <f t="shared" si="7"/>
        <v>0</v>
      </c>
      <c r="R40" s="53">
        <f t="shared" si="26"/>
        <v>3295.9995307200002</v>
      </c>
      <c r="S40" s="51">
        <f t="shared" si="9"/>
        <v>2883.9995893799996</v>
      </c>
      <c r="T40" s="49">
        <f t="shared" si="10"/>
        <v>0</v>
      </c>
      <c r="U40" s="52">
        <f t="shared" si="11"/>
        <v>2883.9995893799996</v>
      </c>
      <c r="V40" s="51">
        <f t="shared" si="17"/>
        <v>2471.99964804</v>
      </c>
      <c r="W40" s="49">
        <f t="shared" si="12"/>
        <v>0</v>
      </c>
      <c r="X40" s="52">
        <f t="shared" si="13"/>
        <v>2471.99964804</v>
      </c>
      <c r="Y40" s="51">
        <f t="shared" si="14"/>
        <v>2059.9997066999999</v>
      </c>
      <c r="Z40" s="49">
        <f t="shared" si="15"/>
        <v>0</v>
      </c>
      <c r="AA40" s="52">
        <f t="shared" si="16"/>
        <v>2059.9997066999999</v>
      </c>
    </row>
    <row r="41" spans="1:27" s="30" customFormat="1" ht="13.5" customHeight="1">
      <c r="A41" s="124">
        <v>5</v>
      </c>
      <c r="B41" s="216">
        <v>41426</v>
      </c>
      <c r="C41" s="68">
        <v>678</v>
      </c>
      <c r="D41" s="96">
        <f>'base(indices)'!G45</f>
        <v>1.4023143</v>
      </c>
      <c r="E41" s="58">
        <f t="shared" si="0"/>
        <v>950.76909539999997</v>
      </c>
      <c r="F41" s="48">
        <v>0</v>
      </c>
      <c r="G41" s="60">
        <f t="shared" si="1"/>
        <v>0</v>
      </c>
      <c r="H41" s="190">
        <f t="shared" si="18"/>
        <v>3803.0763815999999</v>
      </c>
      <c r="I41" s="106">
        <f t="shared" si="20"/>
        <v>316.92303179999999</v>
      </c>
      <c r="J41" s="106">
        <f t="shared" si="19"/>
        <v>4119.9994133999999</v>
      </c>
      <c r="K41" s="63"/>
      <c r="L41" s="75">
        <f t="shared" si="23"/>
        <v>4119.9994133999999</v>
      </c>
      <c r="M41" s="65">
        <f t="shared" si="24"/>
        <v>3707.9994720599998</v>
      </c>
      <c r="N41" s="63">
        <f t="shared" si="21"/>
        <v>0</v>
      </c>
      <c r="O41" s="66">
        <f t="shared" si="22"/>
        <v>3707.9994720599998</v>
      </c>
      <c r="P41" s="63">
        <f t="shared" si="25"/>
        <v>3295.9995307200002</v>
      </c>
      <c r="Q41" s="63">
        <f t="shared" si="7"/>
        <v>0</v>
      </c>
      <c r="R41" s="67">
        <f t="shared" si="26"/>
        <v>3295.9995307200002</v>
      </c>
      <c r="S41" s="65">
        <f t="shared" si="9"/>
        <v>2883.9995893799996</v>
      </c>
      <c r="T41" s="63">
        <f t="shared" si="10"/>
        <v>0</v>
      </c>
      <c r="U41" s="66">
        <f t="shared" si="11"/>
        <v>2883.9995893799996</v>
      </c>
      <c r="V41" s="65">
        <f t="shared" si="17"/>
        <v>2471.99964804</v>
      </c>
      <c r="W41" s="63">
        <f t="shared" si="12"/>
        <v>0</v>
      </c>
      <c r="X41" s="66">
        <f t="shared" si="13"/>
        <v>2471.99964804</v>
      </c>
      <c r="Y41" s="65">
        <f t="shared" si="14"/>
        <v>2059.9997066999999</v>
      </c>
      <c r="Z41" s="63">
        <f t="shared" si="15"/>
        <v>0</v>
      </c>
      <c r="AA41" s="66">
        <f t="shared" si="16"/>
        <v>2059.9997066999999</v>
      </c>
    </row>
    <row r="42" spans="1:27" ht="13.5" customHeight="1">
      <c r="A42" s="124">
        <v>5</v>
      </c>
      <c r="B42" s="217">
        <v>41456</v>
      </c>
      <c r="C42" s="68">
        <v>678</v>
      </c>
      <c r="D42" s="96">
        <f>'base(indices)'!G46</f>
        <v>1.4023143</v>
      </c>
      <c r="E42" s="69">
        <f t="shared" si="0"/>
        <v>950.76909539999997</v>
      </c>
      <c r="F42" s="48">
        <v>0</v>
      </c>
      <c r="G42" s="70">
        <f t="shared" si="1"/>
        <v>0</v>
      </c>
      <c r="H42" s="190">
        <f t="shared" si="18"/>
        <v>3803.0763815999999</v>
      </c>
      <c r="I42" s="107">
        <f t="shared" si="20"/>
        <v>316.92303179999999</v>
      </c>
      <c r="J42" s="107">
        <f t="shared" si="19"/>
        <v>4119.9994133999999</v>
      </c>
      <c r="K42" s="49"/>
      <c r="L42" s="50">
        <f t="shared" si="23"/>
        <v>4119.9994133999999</v>
      </c>
      <c r="M42" s="51">
        <f t="shared" si="24"/>
        <v>3707.9994720599998</v>
      </c>
      <c r="N42" s="49">
        <f t="shared" si="21"/>
        <v>0</v>
      </c>
      <c r="O42" s="52">
        <f t="shared" si="22"/>
        <v>3707.9994720599998</v>
      </c>
      <c r="P42" s="73">
        <f t="shared" si="25"/>
        <v>3295.9995307200002</v>
      </c>
      <c r="Q42" s="49">
        <f t="shared" si="7"/>
        <v>0</v>
      </c>
      <c r="R42" s="53">
        <f t="shared" si="26"/>
        <v>3295.9995307200002</v>
      </c>
      <c r="S42" s="51">
        <f t="shared" si="9"/>
        <v>2883.9995893799996</v>
      </c>
      <c r="T42" s="49">
        <f t="shared" si="10"/>
        <v>0</v>
      </c>
      <c r="U42" s="52">
        <f t="shared" si="11"/>
        <v>2883.9995893799996</v>
      </c>
      <c r="V42" s="51">
        <f t="shared" si="17"/>
        <v>2471.99964804</v>
      </c>
      <c r="W42" s="49">
        <f t="shared" si="12"/>
        <v>0</v>
      </c>
      <c r="X42" s="52">
        <f t="shared" si="13"/>
        <v>2471.99964804</v>
      </c>
      <c r="Y42" s="51">
        <f t="shared" si="14"/>
        <v>2059.9997066999999</v>
      </c>
      <c r="Z42" s="49">
        <f t="shared" si="15"/>
        <v>0</v>
      </c>
      <c r="AA42" s="52">
        <f t="shared" si="16"/>
        <v>2059.9997066999999</v>
      </c>
    </row>
    <row r="43" spans="1:27" s="30" customFormat="1" ht="13.5" customHeight="1">
      <c r="A43" s="124">
        <v>5</v>
      </c>
      <c r="B43" s="216">
        <v>41487</v>
      </c>
      <c r="C43" s="68">
        <v>678</v>
      </c>
      <c r="D43" s="96">
        <f>'base(indices)'!G47</f>
        <v>1.40202128</v>
      </c>
      <c r="E43" s="58">
        <f t="shared" si="0"/>
        <v>950.57042783999998</v>
      </c>
      <c r="F43" s="48">
        <v>0</v>
      </c>
      <c r="G43" s="60">
        <f t="shared" si="1"/>
        <v>0</v>
      </c>
      <c r="H43" s="190">
        <f t="shared" si="18"/>
        <v>3802.2817113599999</v>
      </c>
      <c r="I43" s="106">
        <f t="shared" si="20"/>
        <v>316.85680927999999</v>
      </c>
      <c r="J43" s="106">
        <f t="shared" si="19"/>
        <v>4119.13852064</v>
      </c>
      <c r="K43" s="63"/>
      <c r="L43" s="75">
        <f t="shared" si="23"/>
        <v>4119.13852064</v>
      </c>
      <c r="M43" s="65">
        <f t="shared" si="24"/>
        <v>3707.2246685760001</v>
      </c>
      <c r="N43" s="63">
        <f t="shared" si="21"/>
        <v>0</v>
      </c>
      <c r="O43" s="66">
        <f t="shared" si="22"/>
        <v>3707.2246685760001</v>
      </c>
      <c r="P43" s="63">
        <f t="shared" si="25"/>
        <v>3295.3108165120002</v>
      </c>
      <c r="Q43" s="63">
        <f t="shared" si="7"/>
        <v>0</v>
      </c>
      <c r="R43" s="67">
        <f t="shared" si="26"/>
        <v>3295.3108165120002</v>
      </c>
      <c r="S43" s="65">
        <f t="shared" si="9"/>
        <v>2883.3969644479998</v>
      </c>
      <c r="T43" s="63">
        <f t="shared" si="10"/>
        <v>0</v>
      </c>
      <c r="U43" s="66">
        <f t="shared" si="11"/>
        <v>2883.3969644479998</v>
      </c>
      <c r="V43" s="65">
        <f t="shared" si="17"/>
        <v>2471.4831123839999</v>
      </c>
      <c r="W43" s="63">
        <f t="shared" si="12"/>
        <v>0</v>
      </c>
      <c r="X43" s="66">
        <f t="shared" si="13"/>
        <v>2471.4831123839999</v>
      </c>
      <c r="Y43" s="65">
        <f t="shared" si="14"/>
        <v>2059.56926032</v>
      </c>
      <c r="Z43" s="63">
        <f t="shared" si="15"/>
        <v>0</v>
      </c>
      <c r="AA43" s="66">
        <f t="shared" si="16"/>
        <v>2059.56926032</v>
      </c>
    </row>
    <row r="44" spans="1:27" ht="13.5" customHeight="1">
      <c r="A44" s="124">
        <v>5</v>
      </c>
      <c r="B44" s="217">
        <v>41518</v>
      </c>
      <c r="C44" s="68">
        <v>678</v>
      </c>
      <c r="D44" s="96">
        <f>'base(indices)'!G48</f>
        <v>1.40202128</v>
      </c>
      <c r="E44" s="69">
        <f t="shared" si="0"/>
        <v>950.57042783999998</v>
      </c>
      <c r="F44" s="48">
        <v>0</v>
      </c>
      <c r="G44" s="70">
        <f t="shared" si="1"/>
        <v>0</v>
      </c>
      <c r="H44" s="190">
        <f t="shared" si="18"/>
        <v>3802.2817113599999</v>
      </c>
      <c r="I44" s="107">
        <f t="shared" si="20"/>
        <v>316.85680927999999</v>
      </c>
      <c r="J44" s="107">
        <f t="shared" si="19"/>
        <v>4119.13852064</v>
      </c>
      <c r="K44" s="49"/>
      <c r="L44" s="50">
        <f t="shared" si="23"/>
        <v>4119.13852064</v>
      </c>
      <c r="M44" s="51">
        <f t="shared" si="24"/>
        <v>3707.2246685760001</v>
      </c>
      <c r="N44" s="49">
        <f t="shared" si="21"/>
        <v>0</v>
      </c>
      <c r="O44" s="52">
        <f t="shared" si="22"/>
        <v>3707.2246685760001</v>
      </c>
      <c r="P44" s="73">
        <f t="shared" si="25"/>
        <v>3295.3108165120002</v>
      </c>
      <c r="Q44" s="49">
        <f t="shared" si="7"/>
        <v>0</v>
      </c>
      <c r="R44" s="53">
        <f t="shared" si="26"/>
        <v>3295.3108165120002</v>
      </c>
      <c r="S44" s="51">
        <f t="shared" si="9"/>
        <v>2883.3969644479998</v>
      </c>
      <c r="T44" s="49">
        <f t="shared" si="10"/>
        <v>0</v>
      </c>
      <c r="U44" s="52">
        <f t="shared" si="11"/>
        <v>2883.3969644479998</v>
      </c>
      <c r="V44" s="51">
        <f t="shared" si="17"/>
        <v>2471.4831123839999</v>
      </c>
      <c r="W44" s="49">
        <f t="shared" si="12"/>
        <v>0</v>
      </c>
      <c r="X44" s="52">
        <f t="shared" si="13"/>
        <v>2471.4831123839999</v>
      </c>
      <c r="Y44" s="51">
        <f t="shared" si="14"/>
        <v>2059.56926032</v>
      </c>
      <c r="Z44" s="49">
        <f t="shared" si="15"/>
        <v>0</v>
      </c>
      <c r="AA44" s="52">
        <f t="shared" si="16"/>
        <v>2059.56926032</v>
      </c>
    </row>
    <row r="45" spans="1:27" s="30" customFormat="1" ht="13.5" customHeight="1">
      <c r="A45" s="124">
        <v>5</v>
      </c>
      <c r="B45" s="216">
        <v>41548</v>
      </c>
      <c r="C45" s="68">
        <v>678</v>
      </c>
      <c r="D45" s="96">
        <f>'base(indices)'!G49</f>
        <v>1.4019105300000001</v>
      </c>
      <c r="E45" s="58">
        <f t="shared" si="0"/>
        <v>950.4953393400001</v>
      </c>
      <c r="F45" s="48">
        <v>0</v>
      </c>
      <c r="G45" s="60">
        <f t="shared" si="1"/>
        <v>0</v>
      </c>
      <c r="H45" s="190">
        <f t="shared" si="18"/>
        <v>3801.9813573600004</v>
      </c>
      <c r="I45" s="106">
        <f t="shared" si="20"/>
        <v>316.83177978000003</v>
      </c>
      <c r="J45" s="106">
        <f t="shared" si="19"/>
        <v>4118.8131371400004</v>
      </c>
      <c r="K45" s="63"/>
      <c r="L45" s="75">
        <f t="shared" si="23"/>
        <v>4118.8131371400004</v>
      </c>
      <c r="M45" s="65">
        <f t="shared" si="24"/>
        <v>3706.9318234260004</v>
      </c>
      <c r="N45" s="63">
        <f t="shared" si="21"/>
        <v>0</v>
      </c>
      <c r="O45" s="66">
        <f t="shared" si="22"/>
        <v>3706.9318234260004</v>
      </c>
      <c r="P45" s="63">
        <f t="shared" si="25"/>
        <v>3295.0505097120003</v>
      </c>
      <c r="Q45" s="63">
        <f t="shared" si="7"/>
        <v>0</v>
      </c>
      <c r="R45" s="67">
        <f t="shared" si="26"/>
        <v>3295.0505097120003</v>
      </c>
      <c r="S45" s="65">
        <f t="shared" si="9"/>
        <v>2883.1691959980003</v>
      </c>
      <c r="T45" s="63">
        <f t="shared" si="10"/>
        <v>0</v>
      </c>
      <c r="U45" s="66">
        <f t="shared" si="11"/>
        <v>2883.1691959980003</v>
      </c>
      <c r="V45" s="65">
        <f t="shared" si="17"/>
        <v>2471.2878822840003</v>
      </c>
      <c r="W45" s="63">
        <f t="shared" si="12"/>
        <v>0</v>
      </c>
      <c r="X45" s="66">
        <f t="shared" si="13"/>
        <v>2471.2878822840003</v>
      </c>
      <c r="Y45" s="65">
        <f t="shared" si="14"/>
        <v>2059.4065685700002</v>
      </c>
      <c r="Z45" s="63">
        <f t="shared" si="15"/>
        <v>0</v>
      </c>
      <c r="AA45" s="66">
        <f t="shared" si="16"/>
        <v>2059.4065685700002</v>
      </c>
    </row>
    <row r="46" spans="1:27" ht="13.5" customHeight="1">
      <c r="A46" s="124">
        <v>5</v>
      </c>
      <c r="B46" s="217">
        <v>41579</v>
      </c>
      <c r="C46" s="68">
        <v>678</v>
      </c>
      <c r="D46" s="96">
        <f>'base(indices)'!G50</f>
        <v>1.4006219499999999</v>
      </c>
      <c r="E46" s="69">
        <f t="shared" si="0"/>
        <v>949.62168209999993</v>
      </c>
      <c r="F46" s="48">
        <v>0</v>
      </c>
      <c r="G46" s="70">
        <f t="shared" si="1"/>
        <v>0</v>
      </c>
      <c r="H46" s="190">
        <f t="shared" si="18"/>
        <v>3798.4867283999997</v>
      </c>
      <c r="I46" s="107">
        <f t="shared" si="20"/>
        <v>316.54056069999996</v>
      </c>
      <c r="J46" s="107">
        <f t="shared" si="19"/>
        <v>4115.0272890999995</v>
      </c>
      <c r="K46" s="49"/>
      <c r="L46" s="50">
        <f t="shared" si="23"/>
        <v>4115.0272890999995</v>
      </c>
      <c r="M46" s="51">
        <f t="shared" si="24"/>
        <v>3703.5245601899996</v>
      </c>
      <c r="N46" s="49">
        <f t="shared" si="21"/>
        <v>0</v>
      </c>
      <c r="O46" s="52">
        <f t="shared" si="22"/>
        <v>3703.5245601899996</v>
      </c>
      <c r="P46" s="73">
        <f t="shared" si="25"/>
        <v>3292.0218312799998</v>
      </c>
      <c r="Q46" s="49">
        <f t="shared" si="7"/>
        <v>0</v>
      </c>
      <c r="R46" s="53">
        <f t="shared" si="26"/>
        <v>3292.0218312799998</v>
      </c>
      <c r="S46" s="51">
        <f t="shared" si="9"/>
        <v>2880.5191023699995</v>
      </c>
      <c r="T46" s="49">
        <f t="shared" si="10"/>
        <v>0</v>
      </c>
      <c r="U46" s="52">
        <f t="shared" si="11"/>
        <v>2880.5191023699995</v>
      </c>
      <c r="V46" s="51">
        <f t="shared" si="17"/>
        <v>2469.0163734599996</v>
      </c>
      <c r="W46" s="49">
        <f t="shared" si="12"/>
        <v>0</v>
      </c>
      <c r="X46" s="52">
        <f t="shared" si="13"/>
        <v>2469.0163734599996</v>
      </c>
      <c r="Y46" s="51">
        <f t="shared" si="14"/>
        <v>2057.5136445499998</v>
      </c>
      <c r="Z46" s="49">
        <f t="shared" si="15"/>
        <v>0</v>
      </c>
      <c r="AA46" s="52">
        <f t="shared" si="16"/>
        <v>2057.5136445499998</v>
      </c>
    </row>
    <row r="47" spans="1:27" s="30" customFormat="1" ht="13.5" customHeight="1">
      <c r="A47" s="124">
        <v>5</v>
      </c>
      <c r="B47" s="216">
        <v>41609</v>
      </c>
      <c r="C47" s="68">
        <v>678</v>
      </c>
      <c r="D47" s="96">
        <f>'base(indices)'!G51</f>
        <v>1.4003320800000001</v>
      </c>
      <c r="E47" s="58">
        <f>C47*D47</f>
        <v>949.42515024000011</v>
      </c>
      <c r="F47" s="48">
        <v>0</v>
      </c>
      <c r="G47" s="60">
        <f t="shared" si="1"/>
        <v>0</v>
      </c>
      <c r="H47" s="190">
        <f t="shared" si="18"/>
        <v>3797.7006009600004</v>
      </c>
      <c r="I47" s="106">
        <f t="shared" si="20"/>
        <v>316.47505008000002</v>
      </c>
      <c r="J47" s="106">
        <f t="shared" si="19"/>
        <v>4114.17565104</v>
      </c>
      <c r="K47" s="63"/>
      <c r="L47" s="75">
        <f t="shared" si="23"/>
        <v>4114.17565104</v>
      </c>
      <c r="M47" s="65">
        <f t="shared" si="24"/>
        <v>3702.758085936</v>
      </c>
      <c r="N47" s="63">
        <f t="shared" si="21"/>
        <v>0</v>
      </c>
      <c r="O47" s="66">
        <f t="shared" si="22"/>
        <v>3702.758085936</v>
      </c>
      <c r="P47" s="63">
        <f t="shared" si="25"/>
        <v>3291.340520832</v>
      </c>
      <c r="Q47" s="63">
        <f t="shared" si="7"/>
        <v>0</v>
      </c>
      <c r="R47" s="67">
        <f t="shared" si="26"/>
        <v>3291.340520832</v>
      </c>
      <c r="S47" s="65">
        <f t="shared" si="9"/>
        <v>2879.922955728</v>
      </c>
      <c r="T47" s="63">
        <f t="shared" si="10"/>
        <v>0</v>
      </c>
      <c r="U47" s="66">
        <f t="shared" si="11"/>
        <v>2879.922955728</v>
      </c>
      <c r="V47" s="65">
        <f t="shared" si="17"/>
        <v>2468.505390624</v>
      </c>
      <c r="W47" s="63">
        <f t="shared" si="12"/>
        <v>0</v>
      </c>
      <c r="X47" s="66">
        <f t="shared" si="13"/>
        <v>2468.505390624</v>
      </c>
      <c r="Y47" s="65">
        <f t="shared" si="14"/>
        <v>2057.08782552</v>
      </c>
      <c r="Z47" s="63">
        <f t="shared" si="15"/>
        <v>0</v>
      </c>
      <c r="AA47" s="66">
        <f t="shared" si="16"/>
        <v>2057.08782552</v>
      </c>
    </row>
    <row r="48" spans="1:27" ht="13.5" customHeight="1">
      <c r="A48" s="124">
        <v>5</v>
      </c>
      <c r="B48" s="217">
        <v>41640</v>
      </c>
      <c r="C48" s="68">
        <v>724</v>
      </c>
      <c r="D48" s="96">
        <f>'base(indices)'!G52</f>
        <v>1.39964066</v>
      </c>
      <c r="E48" s="69">
        <f t="shared" si="0"/>
        <v>1013.33983784</v>
      </c>
      <c r="F48" s="48">
        <v>0</v>
      </c>
      <c r="G48" s="70">
        <f t="shared" si="1"/>
        <v>0</v>
      </c>
      <c r="H48" s="190">
        <f t="shared" si="18"/>
        <v>4053.3593513599999</v>
      </c>
      <c r="I48" s="107">
        <f t="shared" si="20"/>
        <v>337.77994594666666</v>
      </c>
      <c r="J48" s="107">
        <f t="shared" si="19"/>
        <v>4391.1392973066668</v>
      </c>
      <c r="K48" s="49"/>
      <c r="L48" s="50">
        <f t="shared" si="23"/>
        <v>4391.1392973066668</v>
      </c>
      <c r="M48" s="51">
        <f t="shared" si="24"/>
        <v>3952.025367576</v>
      </c>
      <c r="N48" s="49">
        <f t="shared" si="21"/>
        <v>0</v>
      </c>
      <c r="O48" s="52">
        <f t="shared" si="22"/>
        <v>3952.025367576</v>
      </c>
      <c r="P48" s="73">
        <f t="shared" si="25"/>
        <v>3512.9114378453337</v>
      </c>
      <c r="Q48" s="49">
        <f t="shared" si="7"/>
        <v>0</v>
      </c>
      <c r="R48" s="53">
        <f t="shared" si="26"/>
        <v>3512.9114378453337</v>
      </c>
      <c r="S48" s="51">
        <f t="shared" si="9"/>
        <v>3073.7975081146665</v>
      </c>
      <c r="T48" s="49">
        <f t="shared" si="10"/>
        <v>0</v>
      </c>
      <c r="U48" s="52">
        <f t="shared" si="11"/>
        <v>3073.7975081146665</v>
      </c>
      <c r="V48" s="51">
        <f t="shared" si="17"/>
        <v>2634.6835783840002</v>
      </c>
      <c r="W48" s="49">
        <f t="shared" si="12"/>
        <v>0</v>
      </c>
      <c r="X48" s="52">
        <f t="shared" si="13"/>
        <v>2634.6835783840002</v>
      </c>
      <c r="Y48" s="51">
        <f t="shared" si="14"/>
        <v>2195.5696486533334</v>
      </c>
      <c r="Z48" s="49">
        <f t="shared" si="15"/>
        <v>0</v>
      </c>
      <c r="AA48" s="52">
        <f t="shared" si="16"/>
        <v>2195.5696486533334</v>
      </c>
    </row>
    <row r="49" spans="1:27" s="30" customFormat="1" ht="13.5" customHeight="1">
      <c r="A49" s="124">
        <v>5</v>
      </c>
      <c r="B49" s="216">
        <v>41671</v>
      </c>
      <c r="C49" s="68">
        <v>724</v>
      </c>
      <c r="D49" s="96">
        <f>'base(indices)'!G53</f>
        <v>1.39806644</v>
      </c>
      <c r="E49" s="58">
        <f t="shared" si="0"/>
        <v>1012.20010256</v>
      </c>
      <c r="F49" s="48">
        <v>0</v>
      </c>
      <c r="G49" s="60">
        <f t="shared" si="1"/>
        <v>0</v>
      </c>
      <c r="H49" s="190">
        <f t="shared" si="18"/>
        <v>4048.80041024</v>
      </c>
      <c r="I49" s="106">
        <f t="shared" si="20"/>
        <v>337.40003418666669</v>
      </c>
      <c r="J49" s="106">
        <f t="shared" si="19"/>
        <v>4386.2004444266668</v>
      </c>
      <c r="K49" s="63"/>
      <c r="L49" s="75">
        <f t="shared" si="23"/>
        <v>4386.2004444266668</v>
      </c>
      <c r="M49" s="65">
        <f t="shared" si="24"/>
        <v>3947.580399984</v>
      </c>
      <c r="N49" s="63">
        <f t="shared" si="21"/>
        <v>0</v>
      </c>
      <c r="O49" s="66">
        <f t="shared" si="22"/>
        <v>3947.580399984</v>
      </c>
      <c r="P49" s="63">
        <f t="shared" si="25"/>
        <v>3508.9603555413337</v>
      </c>
      <c r="Q49" s="63">
        <f t="shared" si="7"/>
        <v>0</v>
      </c>
      <c r="R49" s="67">
        <f t="shared" si="26"/>
        <v>3508.9603555413337</v>
      </c>
      <c r="S49" s="65">
        <f t="shared" si="9"/>
        <v>3070.3403110986665</v>
      </c>
      <c r="T49" s="63">
        <f t="shared" si="10"/>
        <v>0</v>
      </c>
      <c r="U49" s="66">
        <f t="shared" si="11"/>
        <v>3070.3403110986665</v>
      </c>
      <c r="V49" s="65">
        <f t="shared" si="17"/>
        <v>2631.7202666560001</v>
      </c>
      <c r="W49" s="63">
        <f t="shared" si="12"/>
        <v>0</v>
      </c>
      <c r="X49" s="66">
        <f t="shared" si="13"/>
        <v>2631.7202666560001</v>
      </c>
      <c r="Y49" s="65">
        <f t="shared" si="14"/>
        <v>2193.1002222133334</v>
      </c>
      <c r="Z49" s="63">
        <f t="shared" si="15"/>
        <v>0</v>
      </c>
      <c r="AA49" s="66">
        <f t="shared" si="16"/>
        <v>2193.1002222133334</v>
      </c>
    </row>
    <row r="50" spans="1:27" ht="13.5" customHeight="1">
      <c r="A50" s="124">
        <v>5</v>
      </c>
      <c r="B50" s="217">
        <v>41699</v>
      </c>
      <c r="C50" s="68">
        <v>724</v>
      </c>
      <c r="D50" s="96">
        <f>'base(indices)'!G54</f>
        <v>1.39731608</v>
      </c>
      <c r="E50" s="69">
        <f t="shared" si="0"/>
        <v>1011.6568419199999</v>
      </c>
      <c r="F50" s="48">
        <v>0</v>
      </c>
      <c r="G50" s="70">
        <f t="shared" si="1"/>
        <v>0</v>
      </c>
      <c r="H50" s="190">
        <f t="shared" si="18"/>
        <v>4046.6273676799997</v>
      </c>
      <c r="I50" s="107">
        <f t="shared" si="20"/>
        <v>337.21894730666662</v>
      </c>
      <c r="J50" s="107">
        <f t="shared" si="19"/>
        <v>4383.8463149866666</v>
      </c>
      <c r="K50" s="49"/>
      <c r="L50" s="50">
        <f t="shared" si="23"/>
        <v>4383.8463149866666</v>
      </c>
      <c r="M50" s="51">
        <f t="shared" si="24"/>
        <v>3945.4616834879998</v>
      </c>
      <c r="N50" s="49">
        <f t="shared" si="21"/>
        <v>0</v>
      </c>
      <c r="O50" s="52">
        <f t="shared" si="22"/>
        <v>3945.4616834879998</v>
      </c>
      <c r="P50" s="73">
        <f t="shared" si="25"/>
        <v>3507.0770519893335</v>
      </c>
      <c r="Q50" s="49">
        <f t="shared" si="7"/>
        <v>0</v>
      </c>
      <c r="R50" s="53">
        <f t="shared" si="26"/>
        <v>3507.0770519893335</v>
      </c>
      <c r="S50" s="51">
        <f t="shared" si="9"/>
        <v>3068.6924204906663</v>
      </c>
      <c r="T50" s="49">
        <f t="shared" si="10"/>
        <v>0</v>
      </c>
      <c r="U50" s="52">
        <f t="shared" si="11"/>
        <v>3068.6924204906663</v>
      </c>
      <c r="V50" s="51">
        <f t="shared" si="17"/>
        <v>2630.307788992</v>
      </c>
      <c r="W50" s="49">
        <f t="shared" si="12"/>
        <v>0</v>
      </c>
      <c r="X50" s="52">
        <f t="shared" si="13"/>
        <v>2630.307788992</v>
      </c>
      <c r="Y50" s="51">
        <f t="shared" si="14"/>
        <v>2191.9231574933333</v>
      </c>
      <c r="Z50" s="49">
        <f t="shared" si="15"/>
        <v>0</v>
      </c>
      <c r="AA50" s="52">
        <f t="shared" si="16"/>
        <v>2191.9231574933333</v>
      </c>
    </row>
    <row r="51" spans="1:27" s="30" customFormat="1" ht="13.5" customHeight="1">
      <c r="A51" s="124">
        <v>5</v>
      </c>
      <c r="B51" s="216">
        <v>41730</v>
      </c>
      <c r="C51" s="68">
        <v>724</v>
      </c>
      <c r="D51" s="96">
        <f>'base(indices)'!G55</f>
        <v>1.3969444900000001</v>
      </c>
      <c r="E51" s="58">
        <f t="shared" si="0"/>
        <v>1011.3878107600001</v>
      </c>
      <c r="F51" s="48">
        <v>0</v>
      </c>
      <c r="G51" s="60">
        <f t="shared" si="1"/>
        <v>0</v>
      </c>
      <c r="H51" s="190">
        <f t="shared" si="18"/>
        <v>4045.5512430400004</v>
      </c>
      <c r="I51" s="106">
        <f t="shared" si="20"/>
        <v>337.12927025333335</v>
      </c>
      <c r="J51" s="106">
        <f t="shared" si="19"/>
        <v>4382.6805132933341</v>
      </c>
      <c r="K51" s="63"/>
      <c r="L51" s="75">
        <f t="shared" si="23"/>
        <v>4382.6805132933341</v>
      </c>
      <c r="M51" s="65">
        <f t="shared" si="24"/>
        <v>3944.4124619640006</v>
      </c>
      <c r="N51" s="63">
        <f t="shared" si="21"/>
        <v>0</v>
      </c>
      <c r="O51" s="66">
        <f t="shared" si="22"/>
        <v>3944.4124619640006</v>
      </c>
      <c r="P51" s="63">
        <f>J51*$P$10</f>
        <v>3506.1444106346676</v>
      </c>
      <c r="Q51" s="63">
        <f t="shared" si="7"/>
        <v>0</v>
      </c>
      <c r="R51" s="67">
        <f t="shared" si="26"/>
        <v>3506.1444106346676</v>
      </c>
      <c r="S51" s="65">
        <f t="shared" si="9"/>
        <v>3067.8763593053336</v>
      </c>
      <c r="T51" s="63">
        <f t="shared" si="10"/>
        <v>0</v>
      </c>
      <c r="U51" s="66">
        <f t="shared" si="11"/>
        <v>3067.8763593053336</v>
      </c>
      <c r="V51" s="65">
        <f t="shared" si="17"/>
        <v>2629.6083079760006</v>
      </c>
      <c r="W51" s="63">
        <f t="shared" si="12"/>
        <v>0</v>
      </c>
      <c r="X51" s="66">
        <f t="shared" si="13"/>
        <v>2629.6083079760006</v>
      </c>
      <c r="Y51" s="65">
        <f t="shared" si="14"/>
        <v>2191.3402566466671</v>
      </c>
      <c r="Z51" s="63">
        <f t="shared" si="15"/>
        <v>0</v>
      </c>
      <c r="AA51" s="66">
        <f t="shared" si="16"/>
        <v>2191.3402566466671</v>
      </c>
    </row>
    <row r="52" spans="1:27" ht="13.5" customHeight="1">
      <c r="A52" s="124">
        <v>5</v>
      </c>
      <c r="B52" s="216">
        <v>41760</v>
      </c>
      <c r="C52" s="68">
        <v>724</v>
      </c>
      <c r="D52" s="96">
        <f>'base(indices)'!G56</f>
        <v>1.39630359</v>
      </c>
      <c r="E52" s="69">
        <f t="shared" si="0"/>
        <v>1010.92379916</v>
      </c>
      <c r="F52" s="48">
        <v>0</v>
      </c>
      <c r="G52" s="70">
        <f t="shared" si="1"/>
        <v>0</v>
      </c>
      <c r="H52" s="190">
        <f t="shared" si="18"/>
        <v>4043.6951966400002</v>
      </c>
      <c r="I52" s="107">
        <f t="shared" si="20"/>
        <v>336.97459972000001</v>
      </c>
      <c r="J52" s="107">
        <f t="shared" si="19"/>
        <v>4380.66979636</v>
      </c>
      <c r="K52" s="49"/>
      <c r="L52" s="50">
        <f t="shared" si="23"/>
        <v>4380.66979636</v>
      </c>
      <c r="M52" s="51">
        <f t="shared" si="24"/>
        <v>3942.6028167240001</v>
      </c>
      <c r="N52" s="49">
        <f t="shared" si="21"/>
        <v>0</v>
      </c>
      <c r="O52" s="52">
        <f t="shared" si="22"/>
        <v>3942.6028167240001</v>
      </c>
      <c r="P52" s="73">
        <f>J52*$P$10</f>
        <v>3504.5358370880003</v>
      </c>
      <c r="Q52" s="49">
        <f t="shared" si="7"/>
        <v>0</v>
      </c>
      <c r="R52" s="53">
        <f t="shared" si="26"/>
        <v>3504.5358370880003</v>
      </c>
      <c r="S52" s="51">
        <f t="shared" si="9"/>
        <v>3066.4688574519996</v>
      </c>
      <c r="T52" s="49">
        <f t="shared" si="10"/>
        <v>0</v>
      </c>
      <c r="U52" s="52">
        <f t="shared" si="11"/>
        <v>3066.4688574519996</v>
      </c>
      <c r="V52" s="51">
        <f t="shared" si="17"/>
        <v>2628.4018778159998</v>
      </c>
      <c r="W52" s="49">
        <f t="shared" si="12"/>
        <v>0</v>
      </c>
      <c r="X52" s="52">
        <f t="shared" si="13"/>
        <v>2628.4018778159998</v>
      </c>
      <c r="Y52" s="51">
        <f t="shared" si="14"/>
        <v>2190.33489818</v>
      </c>
      <c r="Z52" s="49">
        <f t="shared" si="15"/>
        <v>0</v>
      </c>
      <c r="AA52" s="52">
        <f t="shared" si="16"/>
        <v>2190.33489818</v>
      </c>
    </row>
    <row r="53" spans="1:27" s="30" customFormat="1" ht="13.5" customHeight="1">
      <c r="A53" s="124">
        <v>5</v>
      </c>
      <c r="B53" s="217">
        <v>41791</v>
      </c>
      <c r="C53" s="68">
        <v>724</v>
      </c>
      <c r="D53" s="96">
        <f>'base(indices)'!G57</f>
        <v>1.3954607299999999</v>
      </c>
      <c r="E53" s="58">
        <f t="shared" si="0"/>
        <v>1010.31356852</v>
      </c>
      <c r="F53" s="48">
        <v>0</v>
      </c>
      <c r="G53" s="60">
        <f t="shared" si="1"/>
        <v>0</v>
      </c>
      <c r="H53" s="190">
        <f t="shared" si="18"/>
        <v>4041.25427408</v>
      </c>
      <c r="I53" s="106">
        <f t="shared" si="20"/>
        <v>336.77118950666664</v>
      </c>
      <c r="J53" s="106">
        <f t="shared" si="19"/>
        <v>4378.0254635866668</v>
      </c>
      <c r="K53" s="63"/>
      <c r="L53" s="75">
        <f t="shared" si="23"/>
        <v>4378.0254635866668</v>
      </c>
      <c r="M53" s="65">
        <f t="shared" si="24"/>
        <v>3940.2229172280004</v>
      </c>
      <c r="N53" s="63">
        <f t="shared" si="21"/>
        <v>0</v>
      </c>
      <c r="O53" s="66">
        <f t="shared" si="22"/>
        <v>3940.2229172280004</v>
      </c>
      <c r="P53" s="63">
        <f t="shared" ref="P53:P72" si="27">J53*$P$10</f>
        <v>3502.4203708693335</v>
      </c>
      <c r="Q53" s="63">
        <f t="shared" si="7"/>
        <v>0</v>
      </c>
      <c r="R53" s="67">
        <f t="shared" si="26"/>
        <v>3502.4203708693335</v>
      </c>
      <c r="S53" s="65">
        <f t="shared" si="9"/>
        <v>3064.6178245106667</v>
      </c>
      <c r="T53" s="63">
        <f t="shared" si="10"/>
        <v>0</v>
      </c>
      <c r="U53" s="66">
        <f t="shared" si="11"/>
        <v>3064.6178245106667</v>
      </c>
      <c r="V53" s="65">
        <f t="shared" si="17"/>
        <v>2626.8152781519998</v>
      </c>
      <c r="W53" s="63">
        <f t="shared" si="12"/>
        <v>0</v>
      </c>
      <c r="X53" s="66">
        <f t="shared" si="13"/>
        <v>2626.8152781519998</v>
      </c>
      <c r="Y53" s="65">
        <f t="shared" si="14"/>
        <v>2189.0127317933334</v>
      </c>
      <c r="Z53" s="63">
        <f t="shared" si="15"/>
        <v>0</v>
      </c>
      <c r="AA53" s="66">
        <f t="shared" si="16"/>
        <v>2189.0127317933334</v>
      </c>
    </row>
    <row r="54" spans="1:27" ht="13.5" customHeight="1">
      <c r="A54" s="124">
        <v>5</v>
      </c>
      <c r="B54" s="216">
        <v>41821</v>
      </c>
      <c r="C54" s="68">
        <v>724</v>
      </c>
      <c r="D54" s="96">
        <f>'base(indices)'!G58</f>
        <v>1.39481214</v>
      </c>
      <c r="E54" s="69">
        <f t="shared" si="0"/>
        <v>1009.84398936</v>
      </c>
      <c r="F54" s="48">
        <v>0</v>
      </c>
      <c r="G54" s="70">
        <f t="shared" si="1"/>
        <v>0</v>
      </c>
      <c r="H54" s="190">
        <f t="shared" si="18"/>
        <v>4039.3759574400001</v>
      </c>
      <c r="I54" s="107">
        <f t="shared" si="20"/>
        <v>336.61466311999999</v>
      </c>
      <c r="J54" s="107">
        <f t="shared" si="19"/>
        <v>4375.99062056</v>
      </c>
      <c r="K54" s="49"/>
      <c r="L54" s="50">
        <f t="shared" si="23"/>
        <v>4375.99062056</v>
      </c>
      <c r="M54" s="51">
        <f t="shared" si="24"/>
        <v>3938.3915585039999</v>
      </c>
      <c r="N54" s="49">
        <f t="shared" si="21"/>
        <v>0</v>
      </c>
      <c r="O54" s="52">
        <f t="shared" si="22"/>
        <v>3938.3915585039999</v>
      </c>
      <c r="P54" s="73">
        <f t="shared" si="27"/>
        <v>3500.7924964480003</v>
      </c>
      <c r="Q54" s="49">
        <f t="shared" si="7"/>
        <v>0</v>
      </c>
      <c r="R54" s="53">
        <f t="shared" si="26"/>
        <v>3500.7924964480003</v>
      </c>
      <c r="S54" s="51">
        <f t="shared" si="9"/>
        <v>3063.1934343919997</v>
      </c>
      <c r="T54" s="49">
        <f t="shared" si="10"/>
        <v>0</v>
      </c>
      <c r="U54" s="52">
        <f t="shared" si="11"/>
        <v>3063.1934343919997</v>
      </c>
      <c r="V54" s="51">
        <f t="shared" si="17"/>
        <v>2625.5943723360001</v>
      </c>
      <c r="W54" s="49">
        <f t="shared" si="12"/>
        <v>0</v>
      </c>
      <c r="X54" s="52">
        <f t="shared" si="13"/>
        <v>2625.5943723360001</v>
      </c>
      <c r="Y54" s="51">
        <f t="shared" si="14"/>
        <v>2187.99531028</v>
      </c>
      <c r="Z54" s="49">
        <f t="shared" si="15"/>
        <v>0</v>
      </c>
      <c r="AA54" s="52">
        <f t="shared" si="16"/>
        <v>2187.99531028</v>
      </c>
    </row>
    <row r="55" spans="1:27" s="30" customFormat="1" ht="13.5" customHeight="1">
      <c r="A55" s="124">
        <v>5</v>
      </c>
      <c r="B55" s="217">
        <v>41852</v>
      </c>
      <c r="C55" s="68">
        <v>724</v>
      </c>
      <c r="D55" s="96">
        <f>'base(indices)'!G59</f>
        <v>1.3933435599999999</v>
      </c>
      <c r="E55" s="58">
        <f t="shared" si="0"/>
        <v>1008.7807374399999</v>
      </c>
      <c r="F55" s="48">
        <v>0</v>
      </c>
      <c r="G55" s="60">
        <f t="shared" si="1"/>
        <v>0</v>
      </c>
      <c r="H55" s="190">
        <f t="shared" si="18"/>
        <v>4035.1229497599998</v>
      </c>
      <c r="I55" s="106">
        <f t="shared" si="20"/>
        <v>336.26024581333331</v>
      </c>
      <c r="J55" s="106">
        <f t="shared" si="19"/>
        <v>4371.3831955733331</v>
      </c>
      <c r="K55" s="63"/>
      <c r="L55" s="75">
        <f t="shared" si="23"/>
        <v>4371.3831955733331</v>
      </c>
      <c r="M55" s="65">
        <f t="shared" si="24"/>
        <v>3934.244876016</v>
      </c>
      <c r="N55" s="63">
        <f t="shared" si="21"/>
        <v>0</v>
      </c>
      <c r="O55" s="66">
        <f t="shared" si="22"/>
        <v>3934.244876016</v>
      </c>
      <c r="P55" s="63">
        <f t="shared" si="27"/>
        <v>3497.1065564586665</v>
      </c>
      <c r="Q55" s="63">
        <f t="shared" si="7"/>
        <v>0</v>
      </c>
      <c r="R55" s="67">
        <f>P55+Q55</f>
        <v>3497.1065564586665</v>
      </c>
      <c r="S55" s="65">
        <f t="shared" si="9"/>
        <v>3059.9682369013331</v>
      </c>
      <c r="T55" s="63">
        <f t="shared" si="10"/>
        <v>0</v>
      </c>
      <c r="U55" s="66">
        <f t="shared" si="11"/>
        <v>3059.9682369013331</v>
      </c>
      <c r="V55" s="65">
        <f t="shared" si="17"/>
        <v>2622.8299173439996</v>
      </c>
      <c r="W55" s="63">
        <f t="shared" si="12"/>
        <v>0</v>
      </c>
      <c r="X55" s="66">
        <f t="shared" si="13"/>
        <v>2622.8299173439996</v>
      </c>
      <c r="Y55" s="65">
        <f t="shared" si="14"/>
        <v>2185.6915977866665</v>
      </c>
      <c r="Z55" s="63">
        <f t="shared" si="15"/>
        <v>0</v>
      </c>
      <c r="AA55" s="66">
        <f t="shared" si="16"/>
        <v>2185.6915977866665</v>
      </c>
    </row>
    <row r="56" spans="1:27" ht="13.5" customHeight="1">
      <c r="A56" s="124">
        <v>5</v>
      </c>
      <c r="B56" s="216">
        <v>41883</v>
      </c>
      <c r="C56" s="68">
        <v>724</v>
      </c>
      <c r="D56" s="96">
        <f>'base(indices)'!G60</f>
        <v>1.39250527</v>
      </c>
      <c r="E56" s="69">
        <f t="shared" si="0"/>
        <v>1008.17381548</v>
      </c>
      <c r="F56" s="48">
        <v>0</v>
      </c>
      <c r="G56" s="70">
        <f t="shared" si="1"/>
        <v>0</v>
      </c>
      <c r="H56" s="190">
        <f t="shared" si="18"/>
        <v>4032.6952619200001</v>
      </c>
      <c r="I56" s="107">
        <f t="shared" si="20"/>
        <v>336.05793849333332</v>
      </c>
      <c r="J56" s="107">
        <f t="shared" si="19"/>
        <v>4368.7532004133336</v>
      </c>
      <c r="K56" s="49"/>
      <c r="L56" s="50">
        <f t="shared" si="23"/>
        <v>4368.7532004133336</v>
      </c>
      <c r="M56" s="51">
        <f t="shared" si="24"/>
        <v>3931.8778803720002</v>
      </c>
      <c r="N56" s="49">
        <f t="shared" si="21"/>
        <v>0</v>
      </c>
      <c r="O56" s="52">
        <f t="shared" si="22"/>
        <v>3931.8778803720002</v>
      </c>
      <c r="P56" s="73">
        <f t="shared" si="27"/>
        <v>3495.0025603306672</v>
      </c>
      <c r="Q56" s="49">
        <f t="shared" si="7"/>
        <v>0</v>
      </c>
      <c r="R56" s="53">
        <f t="shared" ref="R56:R74" si="28">P56+Q56</f>
        <v>3495.0025603306672</v>
      </c>
      <c r="S56" s="51">
        <f t="shared" si="9"/>
        <v>3058.1272402893333</v>
      </c>
      <c r="T56" s="49">
        <f t="shared" si="10"/>
        <v>0</v>
      </c>
      <c r="U56" s="52">
        <f t="shared" si="11"/>
        <v>3058.1272402893333</v>
      </c>
      <c r="V56" s="51">
        <f t="shared" si="17"/>
        <v>2621.2519202480003</v>
      </c>
      <c r="W56" s="49">
        <f t="shared" si="12"/>
        <v>0</v>
      </c>
      <c r="X56" s="52">
        <f t="shared" si="13"/>
        <v>2621.2519202480003</v>
      </c>
      <c r="Y56" s="51">
        <f t="shared" si="14"/>
        <v>2184.3766002066668</v>
      </c>
      <c r="Z56" s="49">
        <f t="shared" si="15"/>
        <v>0</v>
      </c>
      <c r="AA56" s="52">
        <f t="shared" si="16"/>
        <v>2184.3766002066668</v>
      </c>
    </row>
    <row r="57" spans="1:27" s="30" customFormat="1" ht="13.5" customHeight="1">
      <c r="A57" s="124">
        <v>5</v>
      </c>
      <c r="B57" s="217">
        <v>41913</v>
      </c>
      <c r="C57" s="68">
        <v>724</v>
      </c>
      <c r="D57" s="96">
        <f>'base(indices)'!G61</f>
        <v>1.3912906700000001</v>
      </c>
      <c r="E57" s="58">
        <f t="shared" si="0"/>
        <v>1007.2944450800001</v>
      </c>
      <c r="F57" s="48">
        <v>0</v>
      </c>
      <c r="G57" s="60">
        <f t="shared" si="1"/>
        <v>0</v>
      </c>
      <c r="H57" s="190">
        <f t="shared" si="18"/>
        <v>4029.1777803200002</v>
      </c>
      <c r="I57" s="106">
        <f t="shared" si="20"/>
        <v>335.76481502666667</v>
      </c>
      <c r="J57" s="106">
        <f t="shared" si="19"/>
        <v>4364.9425953466671</v>
      </c>
      <c r="K57" s="63"/>
      <c r="L57" s="75">
        <f t="shared" si="23"/>
        <v>4364.9425953466671</v>
      </c>
      <c r="M57" s="65">
        <f t="shared" si="24"/>
        <v>3928.4483358120006</v>
      </c>
      <c r="N57" s="63">
        <f t="shared" si="21"/>
        <v>0</v>
      </c>
      <c r="O57" s="66">
        <f t="shared" si="22"/>
        <v>3928.4483358120006</v>
      </c>
      <c r="P57" s="63">
        <f t="shared" si="27"/>
        <v>3491.954076277334</v>
      </c>
      <c r="Q57" s="63">
        <f t="shared" si="7"/>
        <v>0</v>
      </c>
      <c r="R57" s="67">
        <f t="shared" si="28"/>
        <v>3491.954076277334</v>
      </c>
      <c r="S57" s="65">
        <f t="shared" si="9"/>
        <v>3055.4598167426666</v>
      </c>
      <c r="T57" s="63">
        <f t="shared" si="10"/>
        <v>0</v>
      </c>
      <c r="U57" s="66">
        <f t="shared" si="11"/>
        <v>3055.4598167426666</v>
      </c>
      <c r="V57" s="65">
        <f t="shared" si="17"/>
        <v>2618.9655572080001</v>
      </c>
      <c r="W57" s="63">
        <f t="shared" si="12"/>
        <v>0</v>
      </c>
      <c r="X57" s="66">
        <f t="shared" si="13"/>
        <v>2618.9655572080001</v>
      </c>
      <c r="Y57" s="65">
        <f t="shared" si="14"/>
        <v>2182.4712976733335</v>
      </c>
      <c r="Z57" s="63">
        <f t="shared" si="15"/>
        <v>0</v>
      </c>
      <c r="AA57" s="66">
        <f t="shared" si="16"/>
        <v>2182.4712976733335</v>
      </c>
    </row>
    <row r="58" spans="1:27" ht="13.5" customHeight="1">
      <c r="A58" s="124">
        <v>5</v>
      </c>
      <c r="B58" s="216">
        <v>41944</v>
      </c>
      <c r="C58" s="68">
        <v>724</v>
      </c>
      <c r="D58" s="96">
        <f>'base(indices)'!G62</f>
        <v>1.3898480099999999</v>
      </c>
      <c r="E58" s="69">
        <f t="shared" si="0"/>
        <v>1006.24995924</v>
      </c>
      <c r="F58" s="48">
        <v>0</v>
      </c>
      <c r="G58" s="70">
        <f t="shared" si="1"/>
        <v>0</v>
      </c>
      <c r="H58" s="190">
        <f t="shared" si="18"/>
        <v>4024.9998369599998</v>
      </c>
      <c r="I58" s="107">
        <f t="shared" si="20"/>
        <v>335.41665308</v>
      </c>
      <c r="J58" s="107">
        <f t="shared" si="19"/>
        <v>4360.4164900400001</v>
      </c>
      <c r="K58" s="49"/>
      <c r="L58" s="50">
        <f t="shared" si="23"/>
        <v>4360.4164900400001</v>
      </c>
      <c r="M58" s="51">
        <f t="shared" si="24"/>
        <v>3924.3748410360004</v>
      </c>
      <c r="N58" s="49">
        <f t="shared" si="21"/>
        <v>0</v>
      </c>
      <c r="O58" s="52">
        <f t="shared" si="22"/>
        <v>3924.3748410360004</v>
      </c>
      <c r="P58" s="73">
        <f t="shared" si="27"/>
        <v>3488.3331920320002</v>
      </c>
      <c r="Q58" s="49">
        <f t="shared" si="7"/>
        <v>0</v>
      </c>
      <c r="R58" s="53">
        <f t="shared" si="28"/>
        <v>3488.3331920320002</v>
      </c>
      <c r="S58" s="51">
        <f t="shared" si="9"/>
        <v>3052.291543028</v>
      </c>
      <c r="T58" s="49">
        <f t="shared" si="10"/>
        <v>0</v>
      </c>
      <c r="U58" s="52">
        <f t="shared" si="11"/>
        <v>3052.291543028</v>
      </c>
      <c r="V58" s="51">
        <f t="shared" si="17"/>
        <v>2616.2498940239998</v>
      </c>
      <c r="W58" s="49">
        <f t="shared" si="12"/>
        <v>0</v>
      </c>
      <c r="X58" s="52">
        <f t="shared" si="13"/>
        <v>2616.2498940239998</v>
      </c>
      <c r="Y58" s="51">
        <f t="shared" si="14"/>
        <v>2180.20824502</v>
      </c>
      <c r="Z58" s="49">
        <f t="shared" si="15"/>
        <v>0</v>
      </c>
      <c r="AA58" s="52">
        <f t="shared" si="16"/>
        <v>2180.20824502</v>
      </c>
    </row>
    <row r="59" spans="1:27" s="30" customFormat="1" ht="13.5" customHeight="1">
      <c r="A59" s="124">
        <v>5</v>
      </c>
      <c r="B59" s="217">
        <v>41974</v>
      </c>
      <c r="C59" s="68">
        <v>724</v>
      </c>
      <c r="D59" s="96">
        <f>'base(indices)'!G63</f>
        <v>1.3891770400000001</v>
      </c>
      <c r="E59" s="58">
        <f t="shared" si="0"/>
        <v>1005.7641769600001</v>
      </c>
      <c r="F59" s="48">
        <v>0</v>
      </c>
      <c r="G59" s="60">
        <f t="shared" si="1"/>
        <v>0</v>
      </c>
      <c r="H59" s="190">
        <f t="shared" si="18"/>
        <v>4023.0567078400004</v>
      </c>
      <c r="I59" s="106">
        <f t="shared" si="20"/>
        <v>335.25472565333337</v>
      </c>
      <c r="J59" s="106">
        <f t="shared" si="19"/>
        <v>4358.3114334933334</v>
      </c>
      <c r="K59" s="63"/>
      <c r="L59" s="75">
        <f t="shared" si="23"/>
        <v>4358.3114334933334</v>
      </c>
      <c r="M59" s="65">
        <f t="shared" si="24"/>
        <v>3922.4802901440003</v>
      </c>
      <c r="N59" s="63">
        <f t="shared" si="21"/>
        <v>0</v>
      </c>
      <c r="O59" s="66">
        <f t="shared" si="22"/>
        <v>3922.4802901440003</v>
      </c>
      <c r="P59" s="63">
        <f t="shared" si="27"/>
        <v>3486.6491467946671</v>
      </c>
      <c r="Q59" s="63">
        <f t="shared" si="7"/>
        <v>0</v>
      </c>
      <c r="R59" s="67">
        <f t="shared" si="28"/>
        <v>3486.6491467946671</v>
      </c>
      <c r="S59" s="65">
        <f t="shared" si="9"/>
        <v>3050.818003445333</v>
      </c>
      <c r="T59" s="63">
        <f t="shared" si="10"/>
        <v>0</v>
      </c>
      <c r="U59" s="66">
        <f t="shared" si="11"/>
        <v>3050.818003445333</v>
      </c>
      <c r="V59" s="65">
        <f t="shared" si="17"/>
        <v>2614.9868600959999</v>
      </c>
      <c r="W59" s="63">
        <f t="shared" si="12"/>
        <v>0</v>
      </c>
      <c r="X59" s="66">
        <f t="shared" si="13"/>
        <v>2614.9868600959999</v>
      </c>
      <c r="Y59" s="65">
        <f t="shared" si="14"/>
        <v>2179.1557167466667</v>
      </c>
      <c r="Z59" s="63">
        <f t="shared" si="15"/>
        <v>0</v>
      </c>
      <c r="AA59" s="66">
        <f t="shared" si="16"/>
        <v>2179.1557167466667</v>
      </c>
    </row>
    <row r="60" spans="1:27" ht="13.5" customHeight="1">
      <c r="A60" s="124">
        <v>5</v>
      </c>
      <c r="B60" s="216">
        <v>42005</v>
      </c>
      <c r="C60" s="68">
        <v>788</v>
      </c>
      <c r="D60" s="96">
        <f>'base(indices)'!G64</f>
        <v>1.38771578</v>
      </c>
      <c r="E60" s="69">
        <f t="shared" si="0"/>
        <v>1093.5200346399999</v>
      </c>
      <c r="F60" s="48">
        <v>0</v>
      </c>
      <c r="G60" s="70">
        <f t="shared" si="1"/>
        <v>0</v>
      </c>
      <c r="H60" s="190">
        <f t="shared" si="18"/>
        <v>4374.0801385599998</v>
      </c>
      <c r="I60" s="107">
        <f t="shared" si="20"/>
        <v>364.50667821333332</v>
      </c>
      <c r="J60" s="107">
        <f t="shared" si="19"/>
        <v>4738.5868167733333</v>
      </c>
      <c r="K60" s="49"/>
      <c r="L60" s="50">
        <f t="shared" si="23"/>
        <v>4738.5868167733333</v>
      </c>
      <c r="M60" s="51">
        <f t="shared" si="24"/>
        <v>4264.7281350960002</v>
      </c>
      <c r="N60" s="49">
        <f t="shared" si="21"/>
        <v>0</v>
      </c>
      <c r="O60" s="52">
        <f t="shared" si="22"/>
        <v>4264.7281350960002</v>
      </c>
      <c r="P60" s="73">
        <f t="shared" si="27"/>
        <v>3790.869453418667</v>
      </c>
      <c r="Q60" s="49">
        <f t="shared" si="7"/>
        <v>0</v>
      </c>
      <c r="R60" s="53">
        <f t="shared" si="28"/>
        <v>3790.869453418667</v>
      </c>
      <c r="S60" s="51">
        <f t="shared" si="9"/>
        <v>3317.010771741333</v>
      </c>
      <c r="T60" s="49">
        <f t="shared" si="10"/>
        <v>0</v>
      </c>
      <c r="U60" s="52">
        <f t="shared" si="11"/>
        <v>3317.010771741333</v>
      </c>
      <c r="V60" s="51">
        <f t="shared" si="17"/>
        <v>2843.1520900639998</v>
      </c>
      <c r="W60" s="49">
        <f t="shared" si="12"/>
        <v>0</v>
      </c>
      <c r="X60" s="52">
        <f t="shared" si="13"/>
        <v>2843.1520900639998</v>
      </c>
      <c r="Y60" s="51">
        <f t="shared" si="14"/>
        <v>2369.2934083866667</v>
      </c>
      <c r="Z60" s="49">
        <f t="shared" si="15"/>
        <v>0</v>
      </c>
      <c r="AA60" s="52">
        <f t="shared" si="16"/>
        <v>2369.2934083866667</v>
      </c>
    </row>
    <row r="61" spans="1:27" s="30" customFormat="1" ht="13.5" customHeight="1">
      <c r="A61" s="124">
        <v>5</v>
      </c>
      <c r="B61" s="217">
        <v>42036</v>
      </c>
      <c r="C61" s="68">
        <v>788</v>
      </c>
      <c r="D61" s="96">
        <f>'base(indices)'!G65</f>
        <v>1.3864984300000001</v>
      </c>
      <c r="E61" s="58">
        <f t="shared" si="0"/>
        <v>1092.5607628400001</v>
      </c>
      <c r="F61" s="48">
        <v>0</v>
      </c>
      <c r="G61" s="60">
        <f t="shared" si="1"/>
        <v>0</v>
      </c>
      <c r="H61" s="190">
        <f t="shared" si="18"/>
        <v>4370.2430513600002</v>
      </c>
      <c r="I61" s="106">
        <f t="shared" si="20"/>
        <v>364.1869209466667</v>
      </c>
      <c r="J61" s="106">
        <f t="shared" si="19"/>
        <v>4734.429972306667</v>
      </c>
      <c r="K61" s="63"/>
      <c r="L61" s="75">
        <f t="shared" si="23"/>
        <v>4734.429972306667</v>
      </c>
      <c r="M61" s="65">
        <f t="shared" si="24"/>
        <v>4260.9869750760008</v>
      </c>
      <c r="N61" s="63">
        <f t="shared" si="21"/>
        <v>0</v>
      </c>
      <c r="O61" s="66">
        <f t="shared" si="22"/>
        <v>4260.9869750760008</v>
      </c>
      <c r="P61" s="63">
        <f t="shared" si="27"/>
        <v>3787.5439778453338</v>
      </c>
      <c r="Q61" s="63">
        <f t="shared" si="7"/>
        <v>0</v>
      </c>
      <c r="R61" s="67">
        <f t="shared" si="28"/>
        <v>3787.5439778453338</v>
      </c>
      <c r="S61" s="65">
        <f t="shared" si="9"/>
        <v>3314.1009806146667</v>
      </c>
      <c r="T61" s="63">
        <f t="shared" si="10"/>
        <v>0</v>
      </c>
      <c r="U61" s="66">
        <f t="shared" si="11"/>
        <v>3314.1009806146667</v>
      </c>
      <c r="V61" s="65">
        <f t="shared" si="17"/>
        <v>2840.6579833840001</v>
      </c>
      <c r="W61" s="63">
        <f t="shared" si="12"/>
        <v>0</v>
      </c>
      <c r="X61" s="66">
        <f t="shared" si="13"/>
        <v>2840.6579833840001</v>
      </c>
      <c r="Y61" s="65">
        <f t="shared" si="14"/>
        <v>2367.2149861533335</v>
      </c>
      <c r="Z61" s="63">
        <f t="shared" si="15"/>
        <v>0</v>
      </c>
      <c r="AA61" s="66">
        <f t="shared" si="16"/>
        <v>2367.2149861533335</v>
      </c>
    </row>
    <row r="62" spans="1:27" ht="13.5" customHeight="1">
      <c r="A62" s="124">
        <v>5</v>
      </c>
      <c r="B62" s="216">
        <v>42064</v>
      </c>
      <c r="C62" s="68">
        <v>788</v>
      </c>
      <c r="D62" s="96">
        <f>'base(indices)'!G66</f>
        <v>1.3862655399999999</v>
      </c>
      <c r="E62" s="69">
        <f t="shared" si="0"/>
        <v>1092.3772455199999</v>
      </c>
      <c r="F62" s="48">
        <v>0</v>
      </c>
      <c r="G62" s="70">
        <f t="shared" si="1"/>
        <v>0</v>
      </c>
      <c r="H62" s="190">
        <f t="shared" si="18"/>
        <v>4369.5089820799994</v>
      </c>
      <c r="I62" s="107">
        <f t="shared" si="20"/>
        <v>364.12574850666664</v>
      </c>
      <c r="J62" s="107">
        <f t="shared" si="19"/>
        <v>4733.6347305866657</v>
      </c>
      <c r="K62" s="49"/>
      <c r="L62" s="50">
        <f t="shared" si="23"/>
        <v>4733.6347305866657</v>
      </c>
      <c r="M62" s="51">
        <f t="shared" si="24"/>
        <v>4260.2712575279993</v>
      </c>
      <c r="N62" s="49">
        <f t="shared" si="21"/>
        <v>0</v>
      </c>
      <c r="O62" s="52">
        <f t="shared" si="22"/>
        <v>4260.2712575279993</v>
      </c>
      <c r="P62" s="73">
        <f t="shared" si="27"/>
        <v>3786.9077844693329</v>
      </c>
      <c r="Q62" s="49">
        <f t="shared" si="7"/>
        <v>0</v>
      </c>
      <c r="R62" s="53">
        <f t="shared" si="28"/>
        <v>3786.9077844693329</v>
      </c>
      <c r="S62" s="51">
        <f t="shared" si="9"/>
        <v>3313.5443114106656</v>
      </c>
      <c r="T62" s="49">
        <f t="shared" si="10"/>
        <v>0</v>
      </c>
      <c r="U62" s="52">
        <f t="shared" si="11"/>
        <v>3313.5443114106656</v>
      </c>
      <c r="V62" s="51">
        <f t="shared" si="17"/>
        <v>2840.1808383519992</v>
      </c>
      <c r="W62" s="49">
        <f t="shared" si="12"/>
        <v>0</v>
      </c>
      <c r="X62" s="52">
        <f t="shared" si="13"/>
        <v>2840.1808383519992</v>
      </c>
      <c r="Y62" s="51">
        <f t="shared" si="14"/>
        <v>2366.8173652933328</v>
      </c>
      <c r="Z62" s="49">
        <f t="shared" si="15"/>
        <v>0</v>
      </c>
      <c r="AA62" s="52">
        <f t="shared" si="16"/>
        <v>2366.8173652933328</v>
      </c>
    </row>
    <row r="63" spans="1:27" s="30" customFormat="1" ht="13.5" customHeight="1">
      <c r="A63" s="124">
        <v>5</v>
      </c>
      <c r="B63" s="217">
        <v>42095</v>
      </c>
      <c r="C63" s="68">
        <v>788</v>
      </c>
      <c r="D63" s="96">
        <f>'base(indices)'!G67</f>
        <v>1.38447126</v>
      </c>
      <c r="E63" s="58">
        <f t="shared" si="0"/>
        <v>1090.96335288</v>
      </c>
      <c r="F63" s="48">
        <v>0</v>
      </c>
      <c r="G63" s="60">
        <f t="shared" si="1"/>
        <v>0</v>
      </c>
      <c r="H63" s="190">
        <f t="shared" si="18"/>
        <v>4363.85341152</v>
      </c>
      <c r="I63" s="106">
        <f t="shared" si="20"/>
        <v>363.65445096000002</v>
      </c>
      <c r="J63" s="106">
        <f t="shared" si="19"/>
        <v>4727.5078624799999</v>
      </c>
      <c r="K63" s="63"/>
      <c r="L63" s="75">
        <f t="shared" si="23"/>
        <v>4727.5078624799999</v>
      </c>
      <c r="M63" s="65">
        <f t="shared" si="24"/>
        <v>4254.7570762320001</v>
      </c>
      <c r="N63" s="63">
        <f t="shared" si="21"/>
        <v>0</v>
      </c>
      <c r="O63" s="66">
        <f t="shared" si="22"/>
        <v>4254.7570762320001</v>
      </c>
      <c r="P63" s="63">
        <f t="shared" si="27"/>
        <v>3782.006289984</v>
      </c>
      <c r="Q63" s="63">
        <f t="shared" si="7"/>
        <v>0</v>
      </c>
      <c r="R63" s="67">
        <f t="shared" si="28"/>
        <v>3782.006289984</v>
      </c>
      <c r="S63" s="65">
        <f t="shared" si="9"/>
        <v>3309.2555037359998</v>
      </c>
      <c r="T63" s="63">
        <f t="shared" si="10"/>
        <v>0</v>
      </c>
      <c r="U63" s="66">
        <f t="shared" si="11"/>
        <v>3309.2555037359998</v>
      </c>
      <c r="V63" s="65">
        <f t="shared" si="17"/>
        <v>2836.5047174879996</v>
      </c>
      <c r="W63" s="63">
        <f t="shared" si="12"/>
        <v>0</v>
      </c>
      <c r="X63" s="66">
        <f t="shared" si="13"/>
        <v>2836.5047174879996</v>
      </c>
      <c r="Y63" s="65">
        <f t="shared" si="14"/>
        <v>2363.7539312399999</v>
      </c>
      <c r="Z63" s="63">
        <f t="shared" si="15"/>
        <v>0</v>
      </c>
      <c r="AA63" s="66">
        <f t="shared" si="16"/>
        <v>2363.7539312399999</v>
      </c>
    </row>
    <row r="64" spans="1:27" ht="13.5" customHeight="1">
      <c r="A64" s="124">
        <v>5</v>
      </c>
      <c r="B64" s="216">
        <v>42125</v>
      </c>
      <c r="C64" s="68">
        <v>788</v>
      </c>
      <c r="D64" s="96">
        <f>'base(indices)'!G68</f>
        <v>1.3698142499999999</v>
      </c>
      <c r="E64" s="69">
        <f t="shared" si="0"/>
        <v>1079.4136289999999</v>
      </c>
      <c r="F64" s="48">
        <v>0</v>
      </c>
      <c r="G64" s="70">
        <f t="shared" si="1"/>
        <v>0</v>
      </c>
      <c r="H64" s="190">
        <f t="shared" si="18"/>
        <v>4317.6545159999996</v>
      </c>
      <c r="I64" s="107">
        <f t="shared" si="20"/>
        <v>359.80454299999997</v>
      </c>
      <c r="J64" s="107">
        <f t="shared" si="19"/>
        <v>4677.4590589999998</v>
      </c>
      <c r="K64" s="49"/>
      <c r="L64" s="50">
        <f t="shared" si="23"/>
        <v>4677.4590589999998</v>
      </c>
      <c r="M64" s="51">
        <f t="shared" si="24"/>
        <v>4209.7131530999995</v>
      </c>
      <c r="N64" s="49">
        <f t="shared" si="21"/>
        <v>0</v>
      </c>
      <c r="O64" s="52">
        <f t="shared" si="22"/>
        <v>4209.7131530999995</v>
      </c>
      <c r="P64" s="73">
        <f t="shared" si="27"/>
        <v>3741.9672472000002</v>
      </c>
      <c r="Q64" s="49">
        <f t="shared" si="7"/>
        <v>0</v>
      </c>
      <c r="R64" s="53">
        <f t="shared" si="28"/>
        <v>3741.9672472000002</v>
      </c>
      <c r="S64" s="51">
        <f t="shared" si="9"/>
        <v>3274.2213412999995</v>
      </c>
      <c r="T64" s="49">
        <f t="shared" si="10"/>
        <v>0</v>
      </c>
      <c r="U64" s="52">
        <f t="shared" si="11"/>
        <v>3274.2213412999995</v>
      </c>
      <c r="V64" s="51">
        <f t="shared" si="17"/>
        <v>2806.4754353999997</v>
      </c>
      <c r="W64" s="49">
        <f t="shared" si="12"/>
        <v>0</v>
      </c>
      <c r="X64" s="52">
        <f t="shared" si="13"/>
        <v>2806.4754353999997</v>
      </c>
      <c r="Y64" s="51">
        <f t="shared" si="14"/>
        <v>2338.7295294999999</v>
      </c>
      <c r="Z64" s="49">
        <f t="shared" si="15"/>
        <v>0</v>
      </c>
      <c r="AA64" s="52">
        <f t="shared" si="16"/>
        <v>2338.7295294999999</v>
      </c>
    </row>
    <row r="65" spans="1:27" s="30" customFormat="1" ht="13.5" customHeight="1">
      <c r="A65" s="124">
        <v>5</v>
      </c>
      <c r="B65" s="216">
        <v>42156</v>
      </c>
      <c r="C65" s="68">
        <v>788</v>
      </c>
      <c r="D65" s="96">
        <f>'base(indices)'!G69</f>
        <v>1.36164438</v>
      </c>
      <c r="E65" s="58">
        <f t="shared" si="0"/>
        <v>1072.97577144</v>
      </c>
      <c r="F65" s="48">
        <v>0</v>
      </c>
      <c r="G65" s="60">
        <f t="shared" si="1"/>
        <v>0</v>
      </c>
      <c r="H65" s="190">
        <f t="shared" si="18"/>
        <v>4291.9030857600001</v>
      </c>
      <c r="I65" s="106">
        <f t="shared" si="20"/>
        <v>357.65859047999999</v>
      </c>
      <c r="J65" s="106">
        <f t="shared" si="19"/>
        <v>4649.5616762400005</v>
      </c>
      <c r="K65" s="63"/>
      <c r="L65" s="75">
        <f t="shared" si="23"/>
        <v>4649.5616762400005</v>
      </c>
      <c r="M65" s="65">
        <f t="shared" si="24"/>
        <v>4184.6055086160004</v>
      </c>
      <c r="N65" s="63">
        <f t="shared" si="21"/>
        <v>0</v>
      </c>
      <c r="O65" s="66">
        <f t="shared" si="22"/>
        <v>4184.6055086160004</v>
      </c>
      <c r="P65" s="63">
        <f t="shared" si="27"/>
        <v>3719.6493409920004</v>
      </c>
      <c r="Q65" s="63">
        <f t="shared" si="7"/>
        <v>0</v>
      </c>
      <c r="R65" s="67">
        <f t="shared" si="28"/>
        <v>3719.6493409920004</v>
      </c>
      <c r="S65" s="65">
        <f t="shared" si="9"/>
        <v>3254.6931733680003</v>
      </c>
      <c r="T65" s="63">
        <f t="shared" si="10"/>
        <v>0</v>
      </c>
      <c r="U65" s="66">
        <f t="shared" si="11"/>
        <v>3254.6931733680003</v>
      </c>
      <c r="V65" s="65">
        <f t="shared" si="17"/>
        <v>2789.7370057440003</v>
      </c>
      <c r="W65" s="63">
        <f t="shared" si="12"/>
        <v>0</v>
      </c>
      <c r="X65" s="66">
        <f t="shared" si="13"/>
        <v>2789.7370057440003</v>
      </c>
      <c r="Y65" s="65">
        <f t="shared" si="14"/>
        <v>2324.7808381200002</v>
      </c>
      <c r="Z65" s="63">
        <f t="shared" si="15"/>
        <v>0</v>
      </c>
      <c r="AA65" s="66">
        <f t="shared" si="16"/>
        <v>2324.7808381200002</v>
      </c>
    </row>
    <row r="66" spans="1:27" ht="13.5" customHeight="1">
      <c r="A66" s="124">
        <v>5</v>
      </c>
      <c r="B66" s="217">
        <v>42186</v>
      </c>
      <c r="C66" s="68">
        <v>788</v>
      </c>
      <c r="D66" s="96">
        <f>'base(indices)'!G70</f>
        <v>1.34829625</v>
      </c>
      <c r="E66" s="69">
        <f t="shared" si="0"/>
        <v>1062.457445</v>
      </c>
      <c r="F66" s="48">
        <v>0</v>
      </c>
      <c r="G66" s="70">
        <f t="shared" si="1"/>
        <v>0</v>
      </c>
      <c r="H66" s="190">
        <f t="shared" si="18"/>
        <v>4249.82978</v>
      </c>
      <c r="I66" s="107">
        <f t="shared" si="20"/>
        <v>354.15248166666669</v>
      </c>
      <c r="J66" s="107">
        <f t="shared" si="19"/>
        <v>4603.982261666667</v>
      </c>
      <c r="K66" s="49"/>
      <c r="L66" s="50">
        <f t="shared" si="23"/>
        <v>4603.982261666667</v>
      </c>
      <c r="M66" s="51">
        <f t="shared" si="24"/>
        <v>4143.5840355</v>
      </c>
      <c r="N66" s="49">
        <f t="shared" si="21"/>
        <v>0</v>
      </c>
      <c r="O66" s="52">
        <f t="shared" si="22"/>
        <v>4143.5840355</v>
      </c>
      <c r="P66" s="73">
        <f t="shared" si="27"/>
        <v>3683.185809333334</v>
      </c>
      <c r="Q66" s="49">
        <f t="shared" si="7"/>
        <v>0</v>
      </c>
      <c r="R66" s="53">
        <f t="shared" si="28"/>
        <v>3683.185809333334</v>
      </c>
      <c r="S66" s="51">
        <f t="shared" si="9"/>
        <v>3222.7875831666665</v>
      </c>
      <c r="T66" s="49">
        <f t="shared" si="10"/>
        <v>0</v>
      </c>
      <c r="U66" s="52">
        <f t="shared" si="11"/>
        <v>3222.7875831666665</v>
      </c>
      <c r="V66" s="51">
        <f t="shared" si="17"/>
        <v>2762.389357</v>
      </c>
      <c r="W66" s="49">
        <f t="shared" si="12"/>
        <v>0</v>
      </c>
      <c r="X66" s="52">
        <f t="shared" si="13"/>
        <v>2762.389357</v>
      </c>
      <c r="Y66" s="51">
        <f t="shared" si="14"/>
        <v>2301.9911308333335</v>
      </c>
      <c r="Z66" s="49">
        <f t="shared" si="15"/>
        <v>0</v>
      </c>
      <c r="AA66" s="52">
        <f t="shared" si="16"/>
        <v>2301.9911308333335</v>
      </c>
    </row>
    <row r="67" spans="1:27" s="30" customFormat="1" ht="13.5" customHeight="1">
      <c r="A67" s="124">
        <v>5</v>
      </c>
      <c r="B67" s="216">
        <v>42217</v>
      </c>
      <c r="C67" s="68">
        <v>788</v>
      </c>
      <c r="D67" s="96">
        <f>'base(indices)'!G71</f>
        <v>1.3403879599999999</v>
      </c>
      <c r="E67" s="58">
        <f t="shared" si="0"/>
        <v>1056.2257124799999</v>
      </c>
      <c r="F67" s="48">
        <v>0</v>
      </c>
      <c r="G67" s="60">
        <f t="shared" si="1"/>
        <v>0</v>
      </c>
      <c r="H67" s="190">
        <f t="shared" si="18"/>
        <v>4224.9028499199994</v>
      </c>
      <c r="I67" s="106">
        <f t="shared" si="20"/>
        <v>352.0752374933333</v>
      </c>
      <c r="J67" s="106">
        <f t="shared" si="19"/>
        <v>4576.978087413333</v>
      </c>
      <c r="K67" s="63"/>
      <c r="L67" s="75">
        <f t="shared" si="23"/>
        <v>4576.978087413333</v>
      </c>
      <c r="M67" s="65">
        <f t="shared" si="24"/>
        <v>4119.2802786719994</v>
      </c>
      <c r="N67" s="63">
        <f t="shared" si="21"/>
        <v>0</v>
      </c>
      <c r="O67" s="66">
        <f t="shared" si="22"/>
        <v>4119.2802786719994</v>
      </c>
      <c r="P67" s="63">
        <f t="shared" si="27"/>
        <v>3661.5824699306668</v>
      </c>
      <c r="Q67" s="63">
        <f t="shared" si="7"/>
        <v>0</v>
      </c>
      <c r="R67" s="67">
        <f t="shared" si="28"/>
        <v>3661.5824699306668</v>
      </c>
      <c r="S67" s="65">
        <f t="shared" si="9"/>
        <v>3203.8846611893327</v>
      </c>
      <c r="T67" s="63">
        <f t="shared" si="10"/>
        <v>0</v>
      </c>
      <c r="U67" s="66">
        <f t="shared" si="11"/>
        <v>3203.8846611893327</v>
      </c>
      <c r="V67" s="65">
        <f t="shared" si="17"/>
        <v>2746.1868524479996</v>
      </c>
      <c r="W67" s="63">
        <f t="shared" si="12"/>
        <v>0</v>
      </c>
      <c r="X67" s="66">
        <f t="shared" si="13"/>
        <v>2746.1868524479996</v>
      </c>
      <c r="Y67" s="65">
        <f t="shared" si="14"/>
        <v>2288.4890437066665</v>
      </c>
      <c r="Z67" s="63">
        <f t="shared" si="15"/>
        <v>0</v>
      </c>
      <c r="AA67" s="66">
        <f t="shared" si="16"/>
        <v>2288.4890437066665</v>
      </c>
    </row>
    <row r="68" spans="1:27" ht="13.5" customHeight="1">
      <c r="A68" s="124">
        <v>5</v>
      </c>
      <c r="B68" s="217">
        <v>42248</v>
      </c>
      <c r="C68" s="68">
        <v>788</v>
      </c>
      <c r="D68" s="96">
        <f>'base(indices)'!G72</f>
        <v>1.3346489699999999</v>
      </c>
      <c r="E68" s="69">
        <f t="shared" si="0"/>
        <v>1051.70338836</v>
      </c>
      <c r="F68" s="48">
        <v>0</v>
      </c>
      <c r="G68" s="70">
        <f t="shared" si="1"/>
        <v>0</v>
      </c>
      <c r="H68" s="190">
        <f t="shared" si="18"/>
        <v>4206.8135534399999</v>
      </c>
      <c r="I68" s="107">
        <f t="shared" si="20"/>
        <v>350.56779611999997</v>
      </c>
      <c r="J68" s="107">
        <f t="shared" si="19"/>
        <v>4557.3813495599998</v>
      </c>
      <c r="K68" s="49"/>
      <c r="L68" s="50">
        <f t="shared" si="23"/>
        <v>4557.3813495599998</v>
      </c>
      <c r="M68" s="51">
        <f t="shared" si="24"/>
        <v>4101.6432146039997</v>
      </c>
      <c r="N68" s="49">
        <f t="shared" si="21"/>
        <v>0</v>
      </c>
      <c r="O68" s="52">
        <f t="shared" si="22"/>
        <v>4101.6432146039997</v>
      </c>
      <c r="P68" s="73">
        <f t="shared" si="27"/>
        <v>3645.9050796480001</v>
      </c>
      <c r="Q68" s="49">
        <f t="shared" si="7"/>
        <v>0</v>
      </c>
      <c r="R68" s="53">
        <f t="shared" si="28"/>
        <v>3645.9050796480001</v>
      </c>
      <c r="S68" s="51">
        <f t="shared" si="9"/>
        <v>3190.1669446919996</v>
      </c>
      <c r="T68" s="49">
        <f t="shared" si="10"/>
        <v>0</v>
      </c>
      <c r="U68" s="52">
        <f t="shared" si="11"/>
        <v>3190.1669446919996</v>
      </c>
      <c r="V68" s="51">
        <f t="shared" si="17"/>
        <v>2734.4288097359999</v>
      </c>
      <c r="W68" s="49">
        <f t="shared" si="12"/>
        <v>0</v>
      </c>
      <c r="X68" s="52">
        <f t="shared" si="13"/>
        <v>2734.4288097359999</v>
      </c>
      <c r="Y68" s="51">
        <f t="shared" si="14"/>
        <v>2278.6906747799999</v>
      </c>
      <c r="Z68" s="49">
        <f t="shared" si="15"/>
        <v>0</v>
      </c>
      <c r="AA68" s="52">
        <f t="shared" si="16"/>
        <v>2278.6906747799999</v>
      </c>
    </row>
    <row r="69" spans="1:27" s="30" customFormat="1" ht="13.5" customHeight="1">
      <c r="A69" s="124">
        <v>5</v>
      </c>
      <c r="B69" s="216">
        <v>42278</v>
      </c>
      <c r="C69" s="68">
        <v>788</v>
      </c>
      <c r="D69" s="96">
        <f>'base(indices)'!G73</f>
        <v>1.3294640600000001</v>
      </c>
      <c r="E69" s="58">
        <f t="shared" si="0"/>
        <v>1047.6176792799999</v>
      </c>
      <c r="F69" s="48">
        <v>0</v>
      </c>
      <c r="G69" s="60">
        <f t="shared" si="1"/>
        <v>0</v>
      </c>
      <c r="H69" s="190">
        <f t="shared" si="18"/>
        <v>4190.4707171199998</v>
      </c>
      <c r="I69" s="106">
        <f t="shared" si="20"/>
        <v>349.20589309333332</v>
      </c>
      <c r="J69" s="106">
        <f t="shared" si="19"/>
        <v>4539.6766102133333</v>
      </c>
      <c r="K69" s="63"/>
      <c r="L69" s="75">
        <f t="shared" si="23"/>
        <v>4539.6766102133333</v>
      </c>
      <c r="M69" s="65">
        <f t="shared" si="24"/>
        <v>4085.7089491920001</v>
      </c>
      <c r="N69" s="63">
        <f t="shared" si="21"/>
        <v>0</v>
      </c>
      <c r="O69" s="66">
        <f t="shared" si="22"/>
        <v>4085.7089491920001</v>
      </c>
      <c r="P69" s="63">
        <f t="shared" si="27"/>
        <v>3631.7412881706668</v>
      </c>
      <c r="Q69" s="63">
        <f t="shared" si="7"/>
        <v>0</v>
      </c>
      <c r="R69" s="67">
        <f t="shared" si="28"/>
        <v>3631.7412881706668</v>
      </c>
      <c r="S69" s="65">
        <f t="shared" si="9"/>
        <v>3177.7736271493332</v>
      </c>
      <c r="T69" s="63">
        <f t="shared" si="10"/>
        <v>0</v>
      </c>
      <c r="U69" s="66">
        <f t="shared" si="11"/>
        <v>3177.7736271493332</v>
      </c>
      <c r="V69" s="65">
        <f t="shared" si="17"/>
        <v>2723.8059661279999</v>
      </c>
      <c r="W69" s="63">
        <f t="shared" si="12"/>
        <v>0</v>
      </c>
      <c r="X69" s="66">
        <f t="shared" si="13"/>
        <v>2723.8059661279999</v>
      </c>
      <c r="Y69" s="65">
        <f t="shared" si="14"/>
        <v>2269.8383051066667</v>
      </c>
      <c r="Z69" s="63">
        <f t="shared" si="15"/>
        <v>0</v>
      </c>
      <c r="AA69" s="66">
        <f t="shared" si="16"/>
        <v>2269.8383051066667</v>
      </c>
    </row>
    <row r="70" spans="1:27" ht="13.5" customHeight="1">
      <c r="A70" s="124">
        <v>5</v>
      </c>
      <c r="B70" s="217">
        <v>42309</v>
      </c>
      <c r="C70" s="68">
        <v>788</v>
      </c>
      <c r="D70" s="96">
        <f>'base(indices)'!G74</f>
        <v>1.32074713</v>
      </c>
      <c r="E70" s="69">
        <f t="shared" si="0"/>
        <v>1040.7487384399999</v>
      </c>
      <c r="F70" s="48">
        <v>0</v>
      </c>
      <c r="G70" s="70">
        <f t="shared" si="1"/>
        <v>0</v>
      </c>
      <c r="H70" s="190">
        <f t="shared" si="18"/>
        <v>4162.9949537599996</v>
      </c>
      <c r="I70" s="107">
        <f t="shared" si="20"/>
        <v>346.91624614666665</v>
      </c>
      <c r="J70" s="107">
        <f t="shared" si="19"/>
        <v>4509.9111999066663</v>
      </c>
      <c r="K70" s="49"/>
      <c r="L70" s="50">
        <f t="shared" si="23"/>
        <v>4509.9111999066663</v>
      </c>
      <c r="M70" s="51">
        <f t="shared" si="24"/>
        <v>4058.9200799159998</v>
      </c>
      <c r="N70" s="49">
        <f t="shared" si="21"/>
        <v>0</v>
      </c>
      <c r="O70" s="52">
        <f t="shared" si="22"/>
        <v>4058.9200799159998</v>
      </c>
      <c r="P70" s="73">
        <f t="shared" si="27"/>
        <v>3607.9289599253334</v>
      </c>
      <c r="Q70" s="49">
        <f t="shared" si="7"/>
        <v>0</v>
      </c>
      <c r="R70" s="53">
        <f t="shared" si="28"/>
        <v>3607.9289599253334</v>
      </c>
      <c r="S70" s="51">
        <f t="shared" si="9"/>
        <v>3156.937839934666</v>
      </c>
      <c r="T70" s="49">
        <f t="shared" si="10"/>
        <v>0</v>
      </c>
      <c r="U70" s="52">
        <f t="shared" si="11"/>
        <v>3156.937839934666</v>
      </c>
      <c r="V70" s="51">
        <f t="shared" si="17"/>
        <v>2705.9467199439996</v>
      </c>
      <c r="W70" s="49">
        <f t="shared" si="12"/>
        <v>0</v>
      </c>
      <c r="X70" s="52">
        <f t="shared" si="13"/>
        <v>2705.9467199439996</v>
      </c>
      <c r="Y70" s="51">
        <f t="shared" si="14"/>
        <v>2254.9555999533331</v>
      </c>
      <c r="Z70" s="49">
        <f t="shared" si="15"/>
        <v>0</v>
      </c>
      <c r="AA70" s="52">
        <f t="shared" si="16"/>
        <v>2254.9555999533331</v>
      </c>
    </row>
    <row r="71" spans="1:27" s="30" customFormat="1" ht="13.5" customHeight="1">
      <c r="A71" s="124">
        <v>5</v>
      </c>
      <c r="B71" s="216">
        <v>42339</v>
      </c>
      <c r="C71" s="68">
        <v>788</v>
      </c>
      <c r="D71" s="96">
        <f>'base(indices)'!G75</f>
        <v>1.3096154</v>
      </c>
      <c r="E71" s="58">
        <f t="shared" si="0"/>
        <v>1031.9769352000001</v>
      </c>
      <c r="F71" s="48">
        <v>0</v>
      </c>
      <c r="G71" s="60">
        <f t="shared" si="1"/>
        <v>0</v>
      </c>
      <c r="H71" s="190">
        <f t="shared" si="18"/>
        <v>4127.9077408000003</v>
      </c>
      <c r="I71" s="106">
        <f t="shared" si="20"/>
        <v>343.99231173333334</v>
      </c>
      <c r="J71" s="106">
        <f t="shared" si="19"/>
        <v>4471.900052533334</v>
      </c>
      <c r="K71" s="63"/>
      <c r="L71" s="75">
        <f t="shared" si="23"/>
        <v>4471.900052533334</v>
      </c>
      <c r="M71" s="65">
        <f t="shared" si="24"/>
        <v>4024.7100472800007</v>
      </c>
      <c r="N71" s="63">
        <f t="shared" si="21"/>
        <v>0</v>
      </c>
      <c r="O71" s="66">
        <f t="shared" si="22"/>
        <v>4024.7100472800007</v>
      </c>
      <c r="P71" s="63">
        <f t="shared" si="27"/>
        <v>3577.5200420266674</v>
      </c>
      <c r="Q71" s="63">
        <f t="shared" si="7"/>
        <v>0</v>
      </c>
      <c r="R71" s="67">
        <f t="shared" si="28"/>
        <v>3577.5200420266674</v>
      </c>
      <c r="S71" s="65">
        <f t="shared" si="9"/>
        <v>3130.3300367733336</v>
      </c>
      <c r="T71" s="63">
        <f t="shared" si="10"/>
        <v>0</v>
      </c>
      <c r="U71" s="66">
        <f t="shared" si="11"/>
        <v>3130.3300367733336</v>
      </c>
      <c r="V71" s="65">
        <f t="shared" si="17"/>
        <v>2683.1400315200003</v>
      </c>
      <c r="W71" s="63">
        <f t="shared" si="12"/>
        <v>0</v>
      </c>
      <c r="X71" s="66">
        <f t="shared" si="13"/>
        <v>2683.1400315200003</v>
      </c>
      <c r="Y71" s="65">
        <f t="shared" si="14"/>
        <v>2235.950026266667</v>
      </c>
      <c r="Z71" s="63">
        <f t="shared" si="15"/>
        <v>0</v>
      </c>
      <c r="AA71" s="66">
        <f t="shared" si="16"/>
        <v>2235.950026266667</v>
      </c>
    </row>
    <row r="72" spans="1:27" ht="13.5" customHeight="1">
      <c r="A72" s="124">
        <v>5</v>
      </c>
      <c r="B72" s="217">
        <v>42370</v>
      </c>
      <c r="C72" s="68">
        <v>880</v>
      </c>
      <c r="D72" s="96">
        <f>'base(indices)'!G76</f>
        <v>1.29434216</v>
      </c>
      <c r="E72" s="69">
        <f t="shared" si="0"/>
        <v>1139.0211008000001</v>
      </c>
      <c r="F72" s="48">
        <v>0</v>
      </c>
      <c r="G72" s="70">
        <f t="shared" si="1"/>
        <v>0</v>
      </c>
      <c r="H72" s="190">
        <f t="shared" si="18"/>
        <v>4556.0844032000005</v>
      </c>
      <c r="I72" s="107">
        <f t="shared" si="20"/>
        <v>379.67370026666669</v>
      </c>
      <c r="J72" s="107">
        <f t="shared" si="19"/>
        <v>4935.7581034666673</v>
      </c>
      <c r="K72" s="49"/>
      <c r="L72" s="50">
        <f t="shared" si="23"/>
        <v>4935.7581034666673</v>
      </c>
      <c r="M72" s="51">
        <f t="shared" si="24"/>
        <v>4442.1822931200004</v>
      </c>
      <c r="N72" s="49">
        <f t="shared" si="21"/>
        <v>0</v>
      </c>
      <c r="O72" s="52">
        <f t="shared" si="22"/>
        <v>4442.1822931200004</v>
      </c>
      <c r="P72" s="73">
        <f t="shared" si="27"/>
        <v>3948.6064827733339</v>
      </c>
      <c r="Q72" s="49">
        <f t="shared" si="7"/>
        <v>0</v>
      </c>
      <c r="R72" s="53">
        <f t="shared" si="28"/>
        <v>3948.6064827733339</v>
      </c>
      <c r="S72" s="51">
        <f t="shared" si="9"/>
        <v>3455.030672426667</v>
      </c>
      <c r="T72" s="49">
        <f t="shared" si="10"/>
        <v>0</v>
      </c>
      <c r="U72" s="52">
        <f t="shared" si="11"/>
        <v>3455.030672426667</v>
      </c>
      <c r="V72" s="51">
        <f t="shared" si="17"/>
        <v>2961.4548620800001</v>
      </c>
      <c r="W72" s="49">
        <f t="shared" si="12"/>
        <v>0</v>
      </c>
      <c r="X72" s="52">
        <f t="shared" si="13"/>
        <v>2961.4548620800001</v>
      </c>
      <c r="Y72" s="51">
        <f t="shared" si="14"/>
        <v>2467.8790517333337</v>
      </c>
      <c r="Z72" s="49">
        <f t="shared" si="15"/>
        <v>0</v>
      </c>
      <c r="AA72" s="52">
        <f t="shared" si="16"/>
        <v>2467.8790517333337</v>
      </c>
    </row>
    <row r="73" spans="1:27" s="30" customFormat="1" ht="13.5" customHeight="1">
      <c r="A73" s="124">
        <v>5</v>
      </c>
      <c r="B73" s="216">
        <v>42401</v>
      </c>
      <c r="C73" s="68">
        <v>880</v>
      </c>
      <c r="D73" s="96">
        <f>'base(indices)'!G77</f>
        <v>1.2825427700000001</v>
      </c>
      <c r="E73" s="58">
        <f t="shared" si="0"/>
        <v>1128.6376376000001</v>
      </c>
      <c r="F73" s="48">
        <v>0</v>
      </c>
      <c r="G73" s="60">
        <f t="shared" si="1"/>
        <v>0</v>
      </c>
      <c r="H73" s="190">
        <f t="shared" si="18"/>
        <v>4514.5505504000002</v>
      </c>
      <c r="I73" s="106">
        <f t="shared" si="20"/>
        <v>376.21254586666669</v>
      </c>
      <c r="J73" s="106">
        <f t="shared" si="19"/>
        <v>4890.7630962666672</v>
      </c>
      <c r="K73" s="63"/>
      <c r="L73" s="75">
        <f t="shared" si="23"/>
        <v>4890.7630962666672</v>
      </c>
      <c r="M73" s="65">
        <f t="shared" si="24"/>
        <v>4401.6867866400007</v>
      </c>
      <c r="N73" s="63">
        <f t="shared" si="21"/>
        <v>0</v>
      </c>
      <c r="O73" s="66">
        <f t="shared" si="22"/>
        <v>4401.6867866400007</v>
      </c>
      <c r="P73" s="63">
        <f>J73*$P$10</f>
        <v>3912.6104770133338</v>
      </c>
      <c r="Q73" s="63">
        <f t="shared" si="7"/>
        <v>0</v>
      </c>
      <c r="R73" s="67">
        <f t="shared" si="28"/>
        <v>3912.6104770133338</v>
      </c>
      <c r="S73" s="65">
        <f t="shared" si="9"/>
        <v>3423.5341673866669</v>
      </c>
      <c r="T73" s="63">
        <f t="shared" si="10"/>
        <v>0</v>
      </c>
      <c r="U73" s="66">
        <f t="shared" si="11"/>
        <v>3423.5341673866669</v>
      </c>
      <c r="V73" s="65">
        <f t="shared" si="17"/>
        <v>2934.45785776</v>
      </c>
      <c r="W73" s="63">
        <f t="shared" si="12"/>
        <v>0</v>
      </c>
      <c r="X73" s="66">
        <f t="shared" si="13"/>
        <v>2934.45785776</v>
      </c>
      <c r="Y73" s="65">
        <f t="shared" si="14"/>
        <v>2445.3815481333336</v>
      </c>
      <c r="Z73" s="63">
        <f t="shared" si="15"/>
        <v>0</v>
      </c>
      <c r="AA73" s="66">
        <f t="shared" si="16"/>
        <v>2445.3815481333336</v>
      </c>
    </row>
    <row r="74" spans="1:27" ht="13.5" customHeight="1">
      <c r="A74" s="124">
        <v>5</v>
      </c>
      <c r="B74" s="217">
        <v>42430</v>
      </c>
      <c r="C74" s="68">
        <v>880</v>
      </c>
      <c r="D74" s="96">
        <f>'base(indices)'!G78</f>
        <v>1.2645856499999999</v>
      </c>
      <c r="E74" s="69">
        <f t="shared" si="0"/>
        <v>1112.835372</v>
      </c>
      <c r="F74" s="48">
        <v>0</v>
      </c>
      <c r="G74" s="70">
        <f t="shared" si="1"/>
        <v>0</v>
      </c>
      <c r="H74" s="190">
        <f t="shared" si="18"/>
        <v>4451.341488</v>
      </c>
      <c r="I74" s="107">
        <f t="shared" si="20"/>
        <v>370.94512400000002</v>
      </c>
      <c r="J74" s="107">
        <f t="shared" si="19"/>
        <v>4822.2866119999999</v>
      </c>
      <c r="K74" s="49"/>
      <c r="L74" s="50">
        <f t="shared" si="23"/>
        <v>4822.2866119999999</v>
      </c>
      <c r="M74" s="51">
        <f t="shared" si="24"/>
        <v>4340.0579508000001</v>
      </c>
      <c r="N74" s="49">
        <f t="shared" si="21"/>
        <v>0</v>
      </c>
      <c r="O74" s="52">
        <f t="shared" si="22"/>
        <v>4340.0579508000001</v>
      </c>
      <c r="P74" s="73">
        <f>J74*$P$10</f>
        <v>3857.8292896000003</v>
      </c>
      <c r="Q74" s="49">
        <f t="shared" si="7"/>
        <v>0</v>
      </c>
      <c r="R74" s="53">
        <f t="shared" si="28"/>
        <v>3857.8292896000003</v>
      </c>
      <c r="S74" s="51">
        <f t="shared" si="9"/>
        <v>3375.6006283999996</v>
      </c>
      <c r="T74" s="49">
        <f t="shared" si="10"/>
        <v>0</v>
      </c>
      <c r="U74" s="52">
        <f t="shared" si="11"/>
        <v>3375.6006283999996</v>
      </c>
      <c r="V74" s="51">
        <f t="shared" si="17"/>
        <v>2893.3719671999997</v>
      </c>
      <c r="W74" s="49">
        <f t="shared" si="12"/>
        <v>0</v>
      </c>
      <c r="X74" s="52">
        <f t="shared" si="13"/>
        <v>2893.3719671999997</v>
      </c>
      <c r="Y74" s="51">
        <f t="shared" si="14"/>
        <v>2411.1433059999999</v>
      </c>
      <c r="Z74" s="49">
        <f t="shared" si="15"/>
        <v>0</v>
      </c>
      <c r="AA74" s="52">
        <f t="shared" si="16"/>
        <v>2411.1433059999999</v>
      </c>
    </row>
    <row r="75" spans="1:27" s="30" customFormat="1" ht="13.5" customHeight="1">
      <c r="A75" s="124">
        <v>5</v>
      </c>
      <c r="B75" s="216">
        <v>42461</v>
      </c>
      <c r="C75" s="68">
        <v>880</v>
      </c>
      <c r="D75" s="96">
        <f>'base(indices)'!G79</f>
        <v>1.25917122</v>
      </c>
      <c r="E75" s="58">
        <f t="shared" si="0"/>
        <v>1108.0706736</v>
      </c>
      <c r="F75" s="48">
        <v>0</v>
      </c>
      <c r="G75" s="60">
        <f t="shared" si="1"/>
        <v>0</v>
      </c>
      <c r="H75" s="190">
        <f t="shared" si="18"/>
        <v>4432.2826943999999</v>
      </c>
      <c r="I75" s="106">
        <f t="shared" si="20"/>
        <v>369.35689120000001</v>
      </c>
      <c r="J75" s="106">
        <f t="shared" si="19"/>
        <v>4801.6395855999999</v>
      </c>
      <c r="K75" s="63"/>
      <c r="L75" s="75">
        <f t="shared" si="23"/>
        <v>4801.6395855999999</v>
      </c>
      <c r="M75" s="65">
        <f t="shared" si="24"/>
        <v>4321.4756270400003</v>
      </c>
      <c r="N75" s="63">
        <f t="shared" si="21"/>
        <v>0</v>
      </c>
      <c r="O75" s="66">
        <f t="shared" si="22"/>
        <v>4321.4756270400003</v>
      </c>
      <c r="P75" s="63">
        <f t="shared" ref="P75:P88" si="29">J75*$P$10</f>
        <v>3841.3116684800002</v>
      </c>
      <c r="Q75" s="63">
        <f t="shared" si="7"/>
        <v>0</v>
      </c>
      <c r="R75" s="67">
        <f>P75+Q75</f>
        <v>3841.3116684800002</v>
      </c>
      <c r="S75" s="65">
        <f t="shared" si="9"/>
        <v>3361.1477099199997</v>
      </c>
      <c r="T75" s="63">
        <f t="shared" si="10"/>
        <v>0</v>
      </c>
      <c r="U75" s="66">
        <f t="shared" si="11"/>
        <v>3361.1477099199997</v>
      </c>
      <c r="V75" s="65">
        <f t="shared" si="17"/>
        <v>2880.98375136</v>
      </c>
      <c r="W75" s="63">
        <f t="shared" si="12"/>
        <v>0</v>
      </c>
      <c r="X75" s="66">
        <f t="shared" si="13"/>
        <v>2880.98375136</v>
      </c>
      <c r="Y75" s="65">
        <f t="shared" si="14"/>
        <v>2400.8197928</v>
      </c>
      <c r="Z75" s="63">
        <f t="shared" si="15"/>
        <v>0</v>
      </c>
      <c r="AA75" s="66">
        <f t="shared" si="16"/>
        <v>2400.8197928</v>
      </c>
    </row>
    <row r="76" spans="1:27" ht="13.5" customHeight="1">
      <c r="A76" s="124">
        <v>5</v>
      </c>
      <c r="B76" s="217">
        <v>42491</v>
      </c>
      <c r="C76" s="68">
        <v>880</v>
      </c>
      <c r="D76" s="96">
        <f>'base(indices)'!G80</f>
        <v>1.2527820300000001</v>
      </c>
      <c r="E76" s="69">
        <f t="shared" ref="E76:E131" si="30">C76*D76</f>
        <v>1102.4481864000002</v>
      </c>
      <c r="F76" s="91">
        <v>0</v>
      </c>
      <c r="G76" s="70">
        <f t="shared" ref="G76:G131" si="31">E76*F76</f>
        <v>0</v>
      </c>
      <c r="H76" s="190">
        <f t="shared" si="18"/>
        <v>4409.7927456000007</v>
      </c>
      <c r="I76" s="107">
        <f t="shared" si="20"/>
        <v>367.48272880000007</v>
      </c>
      <c r="J76" s="107">
        <f t="shared" si="19"/>
        <v>4777.2754744000003</v>
      </c>
      <c r="K76" s="49"/>
      <c r="L76" s="50">
        <f t="shared" si="23"/>
        <v>4777.2754744000003</v>
      </c>
      <c r="M76" s="51">
        <f t="shared" si="24"/>
        <v>4299.54792696</v>
      </c>
      <c r="N76" s="49">
        <f t="shared" si="21"/>
        <v>0</v>
      </c>
      <c r="O76" s="52">
        <f t="shared" si="22"/>
        <v>4299.54792696</v>
      </c>
      <c r="P76" s="73">
        <f t="shared" si="29"/>
        <v>3821.8203795200006</v>
      </c>
      <c r="Q76" s="49">
        <f t="shared" ref="Q76:Q131" si="32">K76*P$10</f>
        <v>0</v>
      </c>
      <c r="R76" s="53">
        <f t="shared" ref="R76:R131" si="33">P76+Q76</f>
        <v>3821.8203795200006</v>
      </c>
      <c r="S76" s="51">
        <f t="shared" ref="S76:S131" si="34">J76*S$10</f>
        <v>3344.0928320799999</v>
      </c>
      <c r="T76" s="49">
        <f t="shared" ref="T76:T131" si="35">K76*S$10</f>
        <v>0</v>
      </c>
      <c r="U76" s="52">
        <f t="shared" ref="U76:U131" si="36">S76+T76</f>
        <v>3344.0928320799999</v>
      </c>
      <c r="V76" s="51">
        <f t="shared" si="17"/>
        <v>2866.36528464</v>
      </c>
      <c r="W76" s="49">
        <f t="shared" ref="W76:W131" si="37">K76*V$10</f>
        <v>0</v>
      </c>
      <c r="X76" s="52">
        <f t="shared" ref="X76:X131" si="38">V76+W76</f>
        <v>2866.36528464</v>
      </c>
      <c r="Y76" s="51">
        <f t="shared" ref="Y76:Y131" si="39">J76*Y$10</f>
        <v>2388.6377372000002</v>
      </c>
      <c r="Z76" s="49">
        <f t="shared" ref="Z76:Z131" si="40">N76*Y$10</f>
        <v>0</v>
      </c>
      <c r="AA76" s="52">
        <f t="shared" ref="AA76:AA131" si="41">Y76+Z76</f>
        <v>2388.6377372000002</v>
      </c>
    </row>
    <row r="77" spans="1:27" s="30" customFormat="1" ht="13.5" customHeight="1">
      <c r="A77" s="124">
        <v>5</v>
      </c>
      <c r="B77" s="216">
        <v>42522</v>
      </c>
      <c r="C77" s="68">
        <v>880</v>
      </c>
      <c r="D77" s="96">
        <f>'base(indices)'!G81</f>
        <v>1.2420999699999999</v>
      </c>
      <c r="E77" s="58">
        <f t="shared" si="30"/>
        <v>1093.0479736</v>
      </c>
      <c r="F77" s="48">
        <v>0</v>
      </c>
      <c r="G77" s="60">
        <f t="shared" si="31"/>
        <v>0</v>
      </c>
      <c r="H77" s="190">
        <f t="shared" si="18"/>
        <v>4372.1918943999999</v>
      </c>
      <c r="I77" s="106">
        <f t="shared" si="20"/>
        <v>364.34932453333334</v>
      </c>
      <c r="J77" s="106">
        <f t="shared" si="19"/>
        <v>4736.5412189333329</v>
      </c>
      <c r="K77" s="63"/>
      <c r="L77" s="75">
        <f t="shared" si="23"/>
        <v>4736.5412189333329</v>
      </c>
      <c r="M77" s="65">
        <f t="shared" si="24"/>
        <v>4262.8870970399994</v>
      </c>
      <c r="N77" s="63">
        <f t="shared" si="21"/>
        <v>0</v>
      </c>
      <c r="O77" s="66">
        <f t="shared" si="22"/>
        <v>4262.8870970399994</v>
      </c>
      <c r="P77" s="63">
        <f t="shared" si="29"/>
        <v>3789.2329751466664</v>
      </c>
      <c r="Q77" s="63">
        <f t="shared" si="32"/>
        <v>0</v>
      </c>
      <c r="R77" s="67">
        <f t="shared" si="33"/>
        <v>3789.2329751466664</v>
      </c>
      <c r="S77" s="65">
        <f t="shared" si="34"/>
        <v>3315.5788532533329</v>
      </c>
      <c r="T77" s="63">
        <f t="shared" si="35"/>
        <v>0</v>
      </c>
      <c r="U77" s="66">
        <f t="shared" si="36"/>
        <v>3315.5788532533329</v>
      </c>
      <c r="V77" s="65">
        <f t="shared" ref="V77:V131" si="42">J77*V$10</f>
        <v>2841.9247313599994</v>
      </c>
      <c r="W77" s="63">
        <f t="shared" si="37"/>
        <v>0</v>
      </c>
      <c r="X77" s="66">
        <f t="shared" si="38"/>
        <v>2841.9247313599994</v>
      </c>
      <c r="Y77" s="65">
        <f t="shared" si="39"/>
        <v>2368.2706094666664</v>
      </c>
      <c r="Z77" s="63">
        <f t="shared" si="40"/>
        <v>0</v>
      </c>
      <c r="AA77" s="66">
        <f t="shared" si="41"/>
        <v>2368.2706094666664</v>
      </c>
    </row>
    <row r="78" spans="1:27" ht="13.5" customHeight="1">
      <c r="A78" s="124">
        <v>5</v>
      </c>
      <c r="B78" s="216">
        <v>42552</v>
      </c>
      <c r="C78" s="68">
        <v>880</v>
      </c>
      <c r="D78" s="96">
        <f>'base(indices)'!G82</f>
        <v>1.2371513599999999</v>
      </c>
      <c r="E78" s="69">
        <f t="shared" si="30"/>
        <v>1088.6931967999999</v>
      </c>
      <c r="F78" s="91">
        <v>0</v>
      </c>
      <c r="G78" s="70">
        <f t="shared" si="31"/>
        <v>0</v>
      </c>
      <c r="H78" s="190">
        <f t="shared" ref="H78:H131" si="43">(E78+G78)*4</f>
        <v>4354.7727871999996</v>
      </c>
      <c r="I78" s="107">
        <f t="shared" si="20"/>
        <v>362.89773226666665</v>
      </c>
      <c r="J78" s="107">
        <f t="shared" ref="J78:J141" si="44">H78+I78</f>
        <v>4717.6705194666665</v>
      </c>
      <c r="K78" s="49"/>
      <c r="L78" s="50">
        <f t="shared" si="23"/>
        <v>4717.6705194666665</v>
      </c>
      <c r="M78" s="51">
        <f t="shared" si="24"/>
        <v>4245.90346752</v>
      </c>
      <c r="N78" s="49">
        <f t="shared" si="21"/>
        <v>0</v>
      </c>
      <c r="O78" s="52">
        <f t="shared" si="22"/>
        <v>4245.90346752</v>
      </c>
      <c r="P78" s="73">
        <f t="shared" si="29"/>
        <v>3774.1364155733336</v>
      </c>
      <c r="Q78" s="49">
        <f t="shared" si="32"/>
        <v>0</v>
      </c>
      <c r="R78" s="53">
        <f t="shared" si="33"/>
        <v>3774.1364155733336</v>
      </c>
      <c r="S78" s="51">
        <f t="shared" si="34"/>
        <v>3302.3693636266662</v>
      </c>
      <c r="T78" s="49">
        <f t="shared" si="35"/>
        <v>0</v>
      </c>
      <c r="U78" s="52">
        <f t="shared" si="36"/>
        <v>3302.3693636266662</v>
      </c>
      <c r="V78" s="51">
        <f t="shared" si="42"/>
        <v>2830.6023116799997</v>
      </c>
      <c r="W78" s="49">
        <f t="shared" si="37"/>
        <v>0</v>
      </c>
      <c r="X78" s="52">
        <f t="shared" si="38"/>
        <v>2830.6023116799997</v>
      </c>
      <c r="Y78" s="51">
        <f t="shared" si="39"/>
        <v>2358.8352597333333</v>
      </c>
      <c r="Z78" s="49">
        <f t="shared" si="40"/>
        <v>0</v>
      </c>
      <c r="AA78" s="52">
        <f t="shared" si="41"/>
        <v>2358.8352597333333</v>
      </c>
    </row>
    <row r="79" spans="1:27" s="30" customFormat="1" ht="13.5" customHeight="1">
      <c r="A79" s="124">
        <v>5</v>
      </c>
      <c r="B79" s="217">
        <v>42583</v>
      </c>
      <c r="C79" s="68">
        <v>880</v>
      </c>
      <c r="D79" s="96">
        <f>'base(indices)'!G83</f>
        <v>1.23050663</v>
      </c>
      <c r="E79" s="58">
        <f t="shared" si="30"/>
        <v>1082.8458344000001</v>
      </c>
      <c r="F79" s="48">
        <v>0</v>
      </c>
      <c r="G79" s="60">
        <f t="shared" si="31"/>
        <v>0</v>
      </c>
      <c r="H79" s="190">
        <f t="shared" si="43"/>
        <v>4331.3833376000002</v>
      </c>
      <c r="I79" s="106">
        <f t="shared" ref="I79:I131" si="45">E79/3</f>
        <v>360.9486114666667</v>
      </c>
      <c r="J79" s="106">
        <f t="shared" si="44"/>
        <v>4692.3319490666672</v>
      </c>
      <c r="K79" s="63"/>
      <c r="L79" s="75">
        <f t="shared" si="23"/>
        <v>4692.3319490666672</v>
      </c>
      <c r="M79" s="65">
        <f t="shared" si="24"/>
        <v>4223.0987541600007</v>
      </c>
      <c r="N79" s="63">
        <f t="shared" si="21"/>
        <v>0</v>
      </c>
      <c r="O79" s="66">
        <f t="shared" si="22"/>
        <v>4223.0987541600007</v>
      </c>
      <c r="P79" s="63">
        <f t="shared" si="29"/>
        <v>3753.8655592533341</v>
      </c>
      <c r="Q79" s="63">
        <f t="shared" si="32"/>
        <v>0</v>
      </c>
      <c r="R79" s="67">
        <f t="shared" si="33"/>
        <v>3753.8655592533341</v>
      </c>
      <c r="S79" s="65">
        <f t="shared" si="34"/>
        <v>3284.6323643466667</v>
      </c>
      <c r="T79" s="63">
        <f t="shared" si="35"/>
        <v>0</v>
      </c>
      <c r="U79" s="66">
        <f t="shared" si="36"/>
        <v>3284.6323643466667</v>
      </c>
      <c r="V79" s="65">
        <f t="shared" si="42"/>
        <v>2815.3991694400002</v>
      </c>
      <c r="W79" s="63">
        <f t="shared" si="37"/>
        <v>0</v>
      </c>
      <c r="X79" s="66">
        <f t="shared" si="38"/>
        <v>2815.3991694400002</v>
      </c>
      <c r="Y79" s="65">
        <f t="shared" si="39"/>
        <v>2346.1659745333336</v>
      </c>
      <c r="Z79" s="63">
        <f t="shared" si="40"/>
        <v>0</v>
      </c>
      <c r="AA79" s="66">
        <f t="shared" si="41"/>
        <v>2346.1659745333336</v>
      </c>
    </row>
    <row r="80" spans="1:27" ht="13.5" customHeight="1">
      <c r="A80" s="124">
        <v>5</v>
      </c>
      <c r="B80" s="216">
        <v>42614</v>
      </c>
      <c r="C80" s="68">
        <v>880</v>
      </c>
      <c r="D80" s="96">
        <f>'base(indices)'!G84</f>
        <v>1.2249941499999999</v>
      </c>
      <c r="E80" s="69">
        <f t="shared" si="30"/>
        <v>1077.9948519999998</v>
      </c>
      <c r="F80" s="48">
        <v>0</v>
      </c>
      <c r="G80" s="70">
        <f t="shared" si="31"/>
        <v>0</v>
      </c>
      <c r="H80" s="190">
        <f t="shared" si="43"/>
        <v>4311.9794079999992</v>
      </c>
      <c r="I80" s="107">
        <f t="shared" si="45"/>
        <v>359.33161733333327</v>
      </c>
      <c r="J80" s="107">
        <f t="shared" si="44"/>
        <v>4671.3110253333325</v>
      </c>
      <c r="K80" s="49"/>
      <c r="L80" s="50">
        <f t="shared" si="23"/>
        <v>4671.3110253333325</v>
      </c>
      <c r="M80" s="51">
        <f t="shared" si="24"/>
        <v>4204.1799227999991</v>
      </c>
      <c r="N80" s="49">
        <f t="shared" si="21"/>
        <v>0</v>
      </c>
      <c r="O80" s="52">
        <f t="shared" si="22"/>
        <v>4204.1799227999991</v>
      </c>
      <c r="P80" s="73">
        <f t="shared" si="29"/>
        <v>3737.0488202666661</v>
      </c>
      <c r="Q80" s="49">
        <f t="shared" si="32"/>
        <v>0</v>
      </c>
      <c r="R80" s="53">
        <f t="shared" si="33"/>
        <v>3737.0488202666661</v>
      </c>
      <c r="S80" s="51">
        <f t="shared" si="34"/>
        <v>3269.9177177333327</v>
      </c>
      <c r="T80" s="49">
        <f t="shared" si="35"/>
        <v>0</v>
      </c>
      <c r="U80" s="52">
        <f t="shared" si="36"/>
        <v>3269.9177177333327</v>
      </c>
      <c r="V80" s="51">
        <f t="shared" si="42"/>
        <v>2802.7866151999992</v>
      </c>
      <c r="W80" s="49">
        <f t="shared" si="37"/>
        <v>0</v>
      </c>
      <c r="X80" s="52">
        <f t="shared" si="38"/>
        <v>2802.7866151999992</v>
      </c>
      <c r="Y80" s="51">
        <f t="shared" si="39"/>
        <v>2335.6555126666663</v>
      </c>
      <c r="Z80" s="49">
        <f t="shared" si="40"/>
        <v>0</v>
      </c>
      <c r="AA80" s="52">
        <f t="shared" si="41"/>
        <v>2335.6555126666663</v>
      </c>
    </row>
    <row r="81" spans="1:27" s="30" customFormat="1" ht="13.5" customHeight="1">
      <c r="A81" s="124">
        <v>5</v>
      </c>
      <c r="B81" s="217">
        <v>42644</v>
      </c>
      <c r="C81" s="68">
        <v>880</v>
      </c>
      <c r="D81" s="96">
        <f>'base(indices)'!G85</f>
        <v>1.2221831299999999</v>
      </c>
      <c r="E81" s="58">
        <f t="shared" si="30"/>
        <v>1075.5211543999999</v>
      </c>
      <c r="F81" s="48">
        <v>0</v>
      </c>
      <c r="G81" s="60">
        <f t="shared" si="31"/>
        <v>0</v>
      </c>
      <c r="H81" s="190">
        <f t="shared" si="43"/>
        <v>4302.0846175999995</v>
      </c>
      <c r="I81" s="106">
        <f t="shared" si="45"/>
        <v>358.50705146666661</v>
      </c>
      <c r="J81" s="106">
        <f t="shared" si="44"/>
        <v>4660.5916690666663</v>
      </c>
      <c r="K81" s="63"/>
      <c r="L81" s="75">
        <f t="shared" si="23"/>
        <v>4660.5916690666663</v>
      </c>
      <c r="M81" s="65">
        <f t="shared" si="24"/>
        <v>4194.5325021600001</v>
      </c>
      <c r="N81" s="63">
        <f t="shared" si="21"/>
        <v>0</v>
      </c>
      <c r="O81" s="66">
        <f t="shared" si="22"/>
        <v>4194.5325021600001</v>
      </c>
      <c r="P81" s="63">
        <f t="shared" si="29"/>
        <v>3728.4733352533331</v>
      </c>
      <c r="Q81" s="63">
        <f t="shared" si="32"/>
        <v>0</v>
      </c>
      <c r="R81" s="67">
        <f t="shared" si="33"/>
        <v>3728.4733352533331</v>
      </c>
      <c r="S81" s="65">
        <f t="shared" si="34"/>
        <v>3262.4141683466664</v>
      </c>
      <c r="T81" s="63">
        <f t="shared" si="35"/>
        <v>0</v>
      </c>
      <c r="U81" s="66">
        <f t="shared" si="36"/>
        <v>3262.4141683466664</v>
      </c>
      <c r="V81" s="65">
        <f t="shared" si="42"/>
        <v>2796.3550014399998</v>
      </c>
      <c r="W81" s="63">
        <f t="shared" si="37"/>
        <v>0</v>
      </c>
      <c r="X81" s="66">
        <f t="shared" si="38"/>
        <v>2796.3550014399998</v>
      </c>
      <c r="Y81" s="65">
        <f t="shared" si="39"/>
        <v>2330.2958345333332</v>
      </c>
      <c r="Z81" s="63">
        <f t="shared" si="40"/>
        <v>0</v>
      </c>
      <c r="AA81" s="66">
        <f t="shared" si="41"/>
        <v>2330.2958345333332</v>
      </c>
    </row>
    <row r="82" spans="1:27" ht="13.5" customHeight="1">
      <c r="A82" s="124">
        <v>5</v>
      </c>
      <c r="B82" s="216">
        <v>42675</v>
      </c>
      <c r="C82" s="68">
        <v>880</v>
      </c>
      <c r="D82" s="96">
        <f>'base(indices)'!G86</f>
        <v>1.21986539</v>
      </c>
      <c r="E82" s="69">
        <f t="shared" si="30"/>
        <v>1073.4815432</v>
      </c>
      <c r="F82" s="48">
        <v>0</v>
      </c>
      <c r="G82" s="70">
        <f t="shared" si="31"/>
        <v>0</v>
      </c>
      <c r="H82" s="190">
        <f t="shared" si="43"/>
        <v>4293.9261728000001</v>
      </c>
      <c r="I82" s="107">
        <f t="shared" si="45"/>
        <v>357.8271810666667</v>
      </c>
      <c r="J82" s="107">
        <f t="shared" si="44"/>
        <v>4651.7533538666667</v>
      </c>
      <c r="K82" s="49"/>
      <c r="L82" s="50">
        <f t="shared" si="23"/>
        <v>4651.7533538666667</v>
      </c>
      <c r="M82" s="51">
        <f t="shared" si="24"/>
        <v>4186.5780184800005</v>
      </c>
      <c r="N82" s="49">
        <f t="shared" si="21"/>
        <v>0</v>
      </c>
      <c r="O82" s="52">
        <f t="shared" si="22"/>
        <v>4186.5780184800005</v>
      </c>
      <c r="P82" s="73">
        <f t="shared" si="29"/>
        <v>3721.4026830933335</v>
      </c>
      <c r="Q82" s="49">
        <f t="shared" si="32"/>
        <v>0</v>
      </c>
      <c r="R82" s="53">
        <f t="shared" si="33"/>
        <v>3721.4026830933335</v>
      </c>
      <c r="S82" s="51">
        <f t="shared" si="34"/>
        <v>3256.2273477066665</v>
      </c>
      <c r="T82" s="49">
        <f t="shared" si="35"/>
        <v>0</v>
      </c>
      <c r="U82" s="52">
        <f t="shared" si="36"/>
        <v>3256.2273477066665</v>
      </c>
      <c r="V82" s="51">
        <f t="shared" si="42"/>
        <v>2791.0520123199999</v>
      </c>
      <c r="W82" s="49">
        <f t="shared" si="37"/>
        <v>0</v>
      </c>
      <c r="X82" s="52">
        <f t="shared" si="38"/>
        <v>2791.0520123199999</v>
      </c>
      <c r="Y82" s="51">
        <f t="shared" si="39"/>
        <v>2325.8766769333333</v>
      </c>
      <c r="Z82" s="49">
        <f t="shared" si="40"/>
        <v>0</v>
      </c>
      <c r="AA82" s="52">
        <f t="shared" si="41"/>
        <v>2325.8766769333333</v>
      </c>
    </row>
    <row r="83" spans="1:27" s="30" customFormat="1" ht="13.5" customHeight="1">
      <c r="A83" s="124">
        <v>5</v>
      </c>
      <c r="B83" s="217">
        <v>42705</v>
      </c>
      <c r="C83" s="68">
        <v>880</v>
      </c>
      <c r="D83" s="96">
        <f>'base(indices)'!G87</f>
        <v>1.21670196</v>
      </c>
      <c r="E83" s="58">
        <f t="shared" si="30"/>
        <v>1070.6977248000001</v>
      </c>
      <c r="F83" s="48">
        <v>0</v>
      </c>
      <c r="G83" s="60">
        <f t="shared" si="31"/>
        <v>0</v>
      </c>
      <c r="H83" s="190">
        <f t="shared" si="43"/>
        <v>4282.7908992000002</v>
      </c>
      <c r="I83" s="106">
        <f t="shared" si="45"/>
        <v>356.89924160000004</v>
      </c>
      <c r="J83" s="106">
        <f t="shared" si="44"/>
        <v>4639.6901408000003</v>
      </c>
      <c r="K83" s="63"/>
      <c r="L83" s="75">
        <f t="shared" si="23"/>
        <v>4639.6901408000003</v>
      </c>
      <c r="M83" s="65">
        <f t="shared" si="24"/>
        <v>4175.72112672</v>
      </c>
      <c r="N83" s="63">
        <f t="shared" si="21"/>
        <v>0</v>
      </c>
      <c r="O83" s="66">
        <f t="shared" si="22"/>
        <v>4175.72112672</v>
      </c>
      <c r="P83" s="63">
        <f t="shared" si="29"/>
        <v>3711.7521126400006</v>
      </c>
      <c r="Q83" s="63">
        <f t="shared" si="32"/>
        <v>0</v>
      </c>
      <c r="R83" s="67">
        <f t="shared" si="33"/>
        <v>3711.7521126400006</v>
      </c>
      <c r="S83" s="65">
        <f t="shared" si="34"/>
        <v>3247.7830985599999</v>
      </c>
      <c r="T83" s="63">
        <f t="shared" si="35"/>
        <v>0</v>
      </c>
      <c r="U83" s="66">
        <f t="shared" si="36"/>
        <v>3247.7830985599999</v>
      </c>
      <c r="V83" s="65">
        <f t="shared" si="42"/>
        <v>2783.81408448</v>
      </c>
      <c r="W83" s="63">
        <f t="shared" si="37"/>
        <v>0</v>
      </c>
      <c r="X83" s="66">
        <f t="shared" si="38"/>
        <v>2783.81408448</v>
      </c>
      <c r="Y83" s="65">
        <f t="shared" si="39"/>
        <v>2319.8450704000002</v>
      </c>
      <c r="Z83" s="63">
        <f t="shared" si="40"/>
        <v>0</v>
      </c>
      <c r="AA83" s="66">
        <f t="shared" si="41"/>
        <v>2319.8450704000002</v>
      </c>
    </row>
    <row r="84" spans="1:27" ht="13.5" customHeight="1">
      <c r="A84" s="124">
        <v>5</v>
      </c>
      <c r="B84" s="216">
        <v>42736</v>
      </c>
      <c r="C84" s="68">
        <v>937</v>
      </c>
      <c r="D84" s="96">
        <f>'base(indices)'!G88</f>
        <v>1.21439461</v>
      </c>
      <c r="E84" s="69">
        <f t="shared" si="30"/>
        <v>1137.8877495700001</v>
      </c>
      <c r="F84" s="48">
        <v>0</v>
      </c>
      <c r="G84" s="70">
        <f t="shared" si="31"/>
        <v>0</v>
      </c>
      <c r="H84" s="190">
        <f t="shared" si="43"/>
        <v>4551.5509982800004</v>
      </c>
      <c r="I84" s="107">
        <f t="shared" si="45"/>
        <v>379.29591652333335</v>
      </c>
      <c r="J84" s="107">
        <f t="shared" si="44"/>
        <v>4930.8469148033337</v>
      </c>
      <c r="K84" s="49"/>
      <c r="L84" s="50">
        <f t="shared" si="23"/>
        <v>4930.8469148033337</v>
      </c>
      <c r="M84" s="51">
        <f t="shared" si="24"/>
        <v>4437.7622233230004</v>
      </c>
      <c r="N84" s="49">
        <f t="shared" si="21"/>
        <v>0</v>
      </c>
      <c r="O84" s="52">
        <f t="shared" si="22"/>
        <v>4437.7622233230004</v>
      </c>
      <c r="P84" s="73">
        <f t="shared" si="29"/>
        <v>3944.6775318426671</v>
      </c>
      <c r="Q84" s="49">
        <f t="shared" si="32"/>
        <v>0</v>
      </c>
      <c r="R84" s="53">
        <f t="shared" si="33"/>
        <v>3944.6775318426671</v>
      </c>
      <c r="S84" s="51">
        <f t="shared" si="34"/>
        <v>3451.5928403623334</v>
      </c>
      <c r="T84" s="49">
        <f t="shared" si="35"/>
        <v>0</v>
      </c>
      <c r="U84" s="52">
        <f t="shared" si="36"/>
        <v>3451.5928403623334</v>
      </c>
      <c r="V84" s="51">
        <f t="shared" si="42"/>
        <v>2958.5081488820001</v>
      </c>
      <c r="W84" s="49">
        <f t="shared" si="37"/>
        <v>0</v>
      </c>
      <c r="X84" s="52">
        <f t="shared" si="38"/>
        <v>2958.5081488820001</v>
      </c>
      <c r="Y84" s="51">
        <f t="shared" si="39"/>
        <v>2465.4234574016668</v>
      </c>
      <c r="Z84" s="49">
        <f t="shared" si="40"/>
        <v>0</v>
      </c>
      <c r="AA84" s="52">
        <f t="shared" si="41"/>
        <v>2465.4234574016668</v>
      </c>
    </row>
    <row r="85" spans="1:27" s="30" customFormat="1" ht="13.5" customHeight="1">
      <c r="A85" s="124">
        <v>5</v>
      </c>
      <c r="B85" s="217">
        <v>42767</v>
      </c>
      <c r="C85" s="68">
        <v>937</v>
      </c>
      <c r="D85" s="96">
        <f>'base(indices)'!G89</f>
        <v>1.2106416200000001</v>
      </c>
      <c r="E85" s="58">
        <f t="shared" si="30"/>
        <v>1134.37119794</v>
      </c>
      <c r="F85" s="48">
        <v>0</v>
      </c>
      <c r="G85" s="60">
        <f t="shared" si="31"/>
        <v>0</v>
      </c>
      <c r="H85" s="190">
        <f t="shared" si="43"/>
        <v>4537.48479176</v>
      </c>
      <c r="I85" s="106">
        <f t="shared" si="45"/>
        <v>378.12373264666667</v>
      </c>
      <c r="J85" s="106">
        <f t="shared" si="44"/>
        <v>4915.6085244066671</v>
      </c>
      <c r="K85" s="63"/>
      <c r="L85" s="75">
        <f t="shared" si="23"/>
        <v>4915.6085244066671</v>
      </c>
      <c r="M85" s="65">
        <f t="shared" si="24"/>
        <v>4424.047671966001</v>
      </c>
      <c r="N85" s="63">
        <f t="shared" si="21"/>
        <v>0</v>
      </c>
      <c r="O85" s="66">
        <f t="shared" si="22"/>
        <v>4424.047671966001</v>
      </c>
      <c r="P85" s="63">
        <f t="shared" si="29"/>
        <v>3932.4868195253339</v>
      </c>
      <c r="Q85" s="63">
        <f t="shared" si="32"/>
        <v>0</v>
      </c>
      <c r="R85" s="67">
        <f t="shared" si="33"/>
        <v>3932.4868195253339</v>
      </c>
      <c r="S85" s="65">
        <f t="shared" si="34"/>
        <v>3440.9259670846668</v>
      </c>
      <c r="T85" s="63">
        <f t="shared" si="35"/>
        <v>0</v>
      </c>
      <c r="U85" s="66">
        <f t="shared" si="36"/>
        <v>3440.9259670846668</v>
      </c>
      <c r="V85" s="65">
        <f t="shared" si="42"/>
        <v>2949.3651146440002</v>
      </c>
      <c r="W85" s="63">
        <f t="shared" si="37"/>
        <v>0</v>
      </c>
      <c r="X85" s="66">
        <f t="shared" si="38"/>
        <v>2949.3651146440002</v>
      </c>
      <c r="Y85" s="65">
        <f t="shared" si="39"/>
        <v>2457.8042622033336</v>
      </c>
      <c r="Z85" s="63">
        <f t="shared" si="40"/>
        <v>0</v>
      </c>
      <c r="AA85" s="66">
        <f t="shared" si="41"/>
        <v>2457.8042622033336</v>
      </c>
    </row>
    <row r="86" spans="1:27" ht="13.5" customHeight="1">
      <c r="A86" s="124">
        <v>5</v>
      </c>
      <c r="B86" s="216">
        <v>42795</v>
      </c>
      <c r="C86" s="68">
        <v>937</v>
      </c>
      <c r="D86" s="96">
        <f>'base(indices)'!G90</f>
        <v>1.20413927</v>
      </c>
      <c r="E86" s="69">
        <f t="shared" si="30"/>
        <v>1128.27849599</v>
      </c>
      <c r="F86" s="48">
        <v>0</v>
      </c>
      <c r="G86" s="70">
        <f t="shared" si="31"/>
        <v>0</v>
      </c>
      <c r="H86" s="190">
        <f t="shared" si="43"/>
        <v>4513.11398396</v>
      </c>
      <c r="I86" s="107">
        <f t="shared" si="45"/>
        <v>376.09283199666669</v>
      </c>
      <c r="J86" s="107">
        <f t="shared" si="44"/>
        <v>4889.206815956667</v>
      </c>
      <c r="K86" s="49"/>
      <c r="L86" s="50">
        <f t="shared" si="23"/>
        <v>4889.206815956667</v>
      </c>
      <c r="M86" s="51">
        <f t="shared" si="24"/>
        <v>4400.2861343610002</v>
      </c>
      <c r="N86" s="49">
        <f t="shared" si="21"/>
        <v>0</v>
      </c>
      <c r="O86" s="52">
        <f t="shared" si="22"/>
        <v>4400.2861343610002</v>
      </c>
      <c r="P86" s="73">
        <f t="shared" si="29"/>
        <v>3911.3654527653339</v>
      </c>
      <c r="Q86" s="49">
        <f t="shared" si="32"/>
        <v>0</v>
      </c>
      <c r="R86" s="53">
        <f t="shared" si="33"/>
        <v>3911.3654527653339</v>
      </c>
      <c r="S86" s="51">
        <f t="shared" si="34"/>
        <v>3422.4447711696666</v>
      </c>
      <c r="T86" s="49">
        <f t="shared" si="35"/>
        <v>0</v>
      </c>
      <c r="U86" s="52">
        <f t="shared" si="36"/>
        <v>3422.4447711696666</v>
      </c>
      <c r="V86" s="51">
        <f t="shared" si="42"/>
        <v>2933.5240895740003</v>
      </c>
      <c r="W86" s="49">
        <f t="shared" si="37"/>
        <v>0</v>
      </c>
      <c r="X86" s="52">
        <f t="shared" si="38"/>
        <v>2933.5240895740003</v>
      </c>
      <c r="Y86" s="51">
        <f t="shared" si="39"/>
        <v>2444.6034079783335</v>
      </c>
      <c r="Z86" s="49">
        <f t="shared" si="40"/>
        <v>0</v>
      </c>
      <c r="AA86" s="52">
        <f t="shared" si="41"/>
        <v>2444.6034079783335</v>
      </c>
    </row>
    <row r="87" spans="1:27" s="30" customFormat="1" ht="13.5" customHeight="1">
      <c r="A87" s="124">
        <v>5</v>
      </c>
      <c r="B87" s="217">
        <v>42826</v>
      </c>
      <c r="C87" s="68">
        <v>937</v>
      </c>
      <c r="D87" s="96">
        <f>'base(indices)'!G91</f>
        <v>1.2023357699999999</v>
      </c>
      <c r="E87" s="58">
        <f t="shared" si="30"/>
        <v>1126.5886164899998</v>
      </c>
      <c r="F87" s="48">
        <v>0</v>
      </c>
      <c r="G87" s="60">
        <f t="shared" si="31"/>
        <v>0</v>
      </c>
      <c r="H87" s="190">
        <f t="shared" si="43"/>
        <v>4506.3544659599993</v>
      </c>
      <c r="I87" s="106">
        <f t="shared" si="45"/>
        <v>375.52953882999992</v>
      </c>
      <c r="J87" s="106">
        <f t="shared" si="44"/>
        <v>4881.8840047899994</v>
      </c>
      <c r="K87" s="63"/>
      <c r="L87" s="75">
        <f t="shared" si="23"/>
        <v>4881.8840047899994</v>
      </c>
      <c r="M87" s="65">
        <f t="shared" si="24"/>
        <v>4393.6956043109994</v>
      </c>
      <c r="N87" s="63">
        <f t="shared" ref="N87:N131" si="46">K87*M$10</f>
        <v>0</v>
      </c>
      <c r="O87" s="66">
        <f t="shared" ref="O87:O131" si="47">M87+N87</f>
        <v>4393.6956043109994</v>
      </c>
      <c r="P87" s="63">
        <f t="shared" si="29"/>
        <v>3905.5072038319995</v>
      </c>
      <c r="Q87" s="63">
        <f t="shared" si="32"/>
        <v>0</v>
      </c>
      <c r="R87" s="67">
        <f t="shared" si="33"/>
        <v>3905.5072038319995</v>
      </c>
      <c r="S87" s="65">
        <f t="shared" si="34"/>
        <v>3417.3188033529996</v>
      </c>
      <c r="T87" s="63">
        <f t="shared" si="35"/>
        <v>0</v>
      </c>
      <c r="U87" s="66">
        <f t="shared" si="36"/>
        <v>3417.3188033529996</v>
      </c>
      <c r="V87" s="65">
        <f t="shared" si="42"/>
        <v>2929.1304028739996</v>
      </c>
      <c r="W87" s="63">
        <f t="shared" si="37"/>
        <v>0</v>
      </c>
      <c r="X87" s="66">
        <f t="shared" si="38"/>
        <v>2929.1304028739996</v>
      </c>
      <c r="Y87" s="65">
        <f t="shared" si="39"/>
        <v>2440.9420023949997</v>
      </c>
      <c r="Z87" s="63">
        <f t="shared" si="40"/>
        <v>0</v>
      </c>
      <c r="AA87" s="66">
        <f t="shared" si="41"/>
        <v>2440.9420023949997</v>
      </c>
    </row>
    <row r="88" spans="1:27" ht="13.5" customHeight="1">
      <c r="A88" s="124">
        <v>5</v>
      </c>
      <c r="B88" s="216">
        <v>42856</v>
      </c>
      <c r="C88" s="68">
        <v>937</v>
      </c>
      <c r="D88" s="96">
        <f>'base(indices)'!G92</f>
        <v>1.19981615</v>
      </c>
      <c r="E88" s="69">
        <f t="shared" si="30"/>
        <v>1124.2277325499999</v>
      </c>
      <c r="F88" s="48">
        <v>0</v>
      </c>
      <c r="G88" s="70">
        <f t="shared" si="31"/>
        <v>0</v>
      </c>
      <c r="H88" s="190">
        <f t="shared" si="43"/>
        <v>4496.9109301999997</v>
      </c>
      <c r="I88" s="107">
        <f t="shared" si="45"/>
        <v>374.74257751666664</v>
      </c>
      <c r="J88" s="107">
        <f t="shared" si="44"/>
        <v>4871.6535077166664</v>
      </c>
      <c r="K88" s="49"/>
      <c r="L88" s="50">
        <f t="shared" ref="L88:L131" si="48">J88+K88</f>
        <v>4871.6535077166664</v>
      </c>
      <c r="M88" s="51">
        <f t="shared" ref="M88:M131" si="49">J88*M$10</f>
        <v>4384.4881569449999</v>
      </c>
      <c r="N88" s="49">
        <f t="shared" si="46"/>
        <v>0</v>
      </c>
      <c r="O88" s="52">
        <f t="shared" si="47"/>
        <v>4384.4881569449999</v>
      </c>
      <c r="P88" s="73">
        <f t="shared" si="29"/>
        <v>3897.3228061733334</v>
      </c>
      <c r="Q88" s="49">
        <f t="shared" si="32"/>
        <v>0</v>
      </c>
      <c r="R88" s="53">
        <f t="shared" si="33"/>
        <v>3897.3228061733334</v>
      </c>
      <c r="S88" s="51">
        <f t="shared" si="34"/>
        <v>3410.1574554016661</v>
      </c>
      <c r="T88" s="49">
        <f t="shared" si="35"/>
        <v>0</v>
      </c>
      <c r="U88" s="52">
        <f t="shared" si="36"/>
        <v>3410.1574554016661</v>
      </c>
      <c r="V88" s="51">
        <f t="shared" si="42"/>
        <v>2922.9921046299996</v>
      </c>
      <c r="W88" s="49">
        <f t="shared" si="37"/>
        <v>0</v>
      </c>
      <c r="X88" s="52">
        <f t="shared" si="38"/>
        <v>2922.9921046299996</v>
      </c>
      <c r="Y88" s="51">
        <f t="shared" si="39"/>
        <v>2435.8267538583332</v>
      </c>
      <c r="Z88" s="49">
        <f t="shared" si="40"/>
        <v>0</v>
      </c>
      <c r="AA88" s="52">
        <f t="shared" si="41"/>
        <v>2435.8267538583332</v>
      </c>
    </row>
    <row r="89" spans="1:27" s="30" customFormat="1" ht="13.5" customHeight="1">
      <c r="A89" s="124">
        <v>5</v>
      </c>
      <c r="B89" s="217">
        <v>42887</v>
      </c>
      <c r="C89" s="68">
        <v>937</v>
      </c>
      <c r="D89" s="96">
        <f>'base(indices)'!G93</f>
        <v>1.19694349</v>
      </c>
      <c r="E89" s="58">
        <f t="shared" si="30"/>
        <v>1121.5360501299999</v>
      </c>
      <c r="F89" s="48">
        <v>0</v>
      </c>
      <c r="G89" s="60">
        <f t="shared" si="31"/>
        <v>0</v>
      </c>
      <c r="H89" s="190">
        <f t="shared" si="43"/>
        <v>4486.1442005199997</v>
      </c>
      <c r="I89" s="106">
        <f t="shared" si="45"/>
        <v>373.84535004333333</v>
      </c>
      <c r="J89" s="106">
        <f t="shared" si="44"/>
        <v>4859.9895505633331</v>
      </c>
      <c r="K89" s="63"/>
      <c r="L89" s="75">
        <f t="shared" si="48"/>
        <v>4859.9895505633331</v>
      </c>
      <c r="M89" s="65">
        <f t="shared" si="49"/>
        <v>4373.9905955069999</v>
      </c>
      <c r="N89" s="63">
        <f t="shared" si="46"/>
        <v>0</v>
      </c>
      <c r="O89" s="66">
        <f t="shared" si="47"/>
        <v>4373.9905955069999</v>
      </c>
      <c r="P89" s="63">
        <f>J89*$P$10</f>
        <v>3887.9916404506666</v>
      </c>
      <c r="Q89" s="63">
        <f t="shared" si="32"/>
        <v>0</v>
      </c>
      <c r="R89" s="67">
        <f t="shared" si="33"/>
        <v>3887.9916404506666</v>
      </c>
      <c r="S89" s="65">
        <f t="shared" si="34"/>
        <v>3401.992685394333</v>
      </c>
      <c r="T89" s="63">
        <f t="shared" si="35"/>
        <v>0</v>
      </c>
      <c r="U89" s="66">
        <f t="shared" si="36"/>
        <v>3401.992685394333</v>
      </c>
      <c r="V89" s="65">
        <f t="shared" si="42"/>
        <v>2915.9937303379998</v>
      </c>
      <c r="W89" s="63">
        <f t="shared" si="37"/>
        <v>0</v>
      </c>
      <c r="X89" s="66">
        <f t="shared" si="38"/>
        <v>2915.9937303379998</v>
      </c>
      <c r="Y89" s="65">
        <f t="shared" si="39"/>
        <v>2429.9947752816665</v>
      </c>
      <c r="Z89" s="63">
        <f t="shared" si="40"/>
        <v>0</v>
      </c>
      <c r="AA89" s="66">
        <f t="shared" si="41"/>
        <v>2429.9947752816665</v>
      </c>
    </row>
    <row r="90" spans="1:27" ht="13.5" customHeight="1">
      <c r="A90" s="124">
        <v>5</v>
      </c>
      <c r="B90" s="216">
        <v>42917</v>
      </c>
      <c r="C90" s="68">
        <v>937</v>
      </c>
      <c r="D90" s="96">
        <f>'base(indices)'!G94</f>
        <v>1.1950314399999999</v>
      </c>
      <c r="E90" s="69">
        <f t="shared" si="30"/>
        <v>1119.74445928</v>
      </c>
      <c r="F90" s="48">
        <v>0</v>
      </c>
      <c r="G90" s="70">
        <f t="shared" si="31"/>
        <v>0</v>
      </c>
      <c r="H90" s="190">
        <f t="shared" si="43"/>
        <v>4478.97783712</v>
      </c>
      <c r="I90" s="107">
        <f t="shared" si="45"/>
        <v>373.24815309333331</v>
      </c>
      <c r="J90" s="107">
        <f t="shared" si="44"/>
        <v>4852.2259902133337</v>
      </c>
      <c r="K90" s="49"/>
      <c r="L90" s="50">
        <f t="shared" si="48"/>
        <v>4852.2259902133337</v>
      </c>
      <c r="M90" s="51">
        <f t="shared" si="49"/>
        <v>4367.0033911920009</v>
      </c>
      <c r="N90" s="49">
        <f t="shared" si="46"/>
        <v>0</v>
      </c>
      <c r="O90" s="52">
        <f t="shared" si="47"/>
        <v>4367.0033911920009</v>
      </c>
      <c r="P90" s="73">
        <f>J90*$P$10</f>
        <v>3881.7807921706672</v>
      </c>
      <c r="Q90" s="49">
        <f t="shared" si="32"/>
        <v>0</v>
      </c>
      <c r="R90" s="53">
        <f t="shared" si="33"/>
        <v>3881.7807921706672</v>
      </c>
      <c r="S90" s="51">
        <f t="shared" si="34"/>
        <v>3396.5581931493334</v>
      </c>
      <c r="T90" s="49">
        <f t="shared" si="35"/>
        <v>0</v>
      </c>
      <c r="U90" s="52">
        <f t="shared" si="36"/>
        <v>3396.5581931493334</v>
      </c>
      <c r="V90" s="51">
        <f t="shared" si="42"/>
        <v>2911.3355941280001</v>
      </c>
      <c r="W90" s="49">
        <f t="shared" si="37"/>
        <v>0</v>
      </c>
      <c r="X90" s="52">
        <f t="shared" si="38"/>
        <v>2911.3355941280001</v>
      </c>
      <c r="Y90" s="51">
        <f t="shared" si="39"/>
        <v>2426.1129951066669</v>
      </c>
      <c r="Z90" s="49">
        <f t="shared" si="40"/>
        <v>0</v>
      </c>
      <c r="AA90" s="52">
        <f t="shared" si="41"/>
        <v>2426.1129951066669</v>
      </c>
    </row>
    <row r="91" spans="1:27" s="30" customFormat="1" ht="13.5" customHeight="1">
      <c r="A91" s="124">
        <v>5</v>
      </c>
      <c r="B91" s="216">
        <v>42948</v>
      </c>
      <c r="C91" s="68">
        <v>937</v>
      </c>
      <c r="D91" s="96">
        <f>'base(indices)'!G95</f>
        <v>1.1971863700000001</v>
      </c>
      <c r="E91" s="58">
        <f t="shared" si="30"/>
        <v>1121.7636286900001</v>
      </c>
      <c r="F91" s="48">
        <v>0</v>
      </c>
      <c r="G91" s="60">
        <f t="shared" si="31"/>
        <v>0</v>
      </c>
      <c r="H91" s="190">
        <f t="shared" si="43"/>
        <v>4487.0545147600005</v>
      </c>
      <c r="I91" s="106">
        <f t="shared" si="45"/>
        <v>373.92120956333338</v>
      </c>
      <c r="J91" s="106">
        <f t="shared" si="44"/>
        <v>4860.9757243233344</v>
      </c>
      <c r="K91" s="63"/>
      <c r="L91" s="75">
        <f t="shared" si="48"/>
        <v>4860.9757243233344</v>
      </c>
      <c r="M91" s="65">
        <f t="shared" si="49"/>
        <v>4374.8781518910009</v>
      </c>
      <c r="N91" s="63">
        <f t="shared" si="46"/>
        <v>0</v>
      </c>
      <c r="O91" s="66">
        <f t="shared" si="47"/>
        <v>4374.8781518910009</v>
      </c>
      <c r="P91" s="63">
        <f t="shared" ref="P91:P131" si="50">J91*$P$10</f>
        <v>3888.7805794586675</v>
      </c>
      <c r="Q91" s="63">
        <f t="shared" si="32"/>
        <v>0</v>
      </c>
      <c r="R91" s="67">
        <f t="shared" si="33"/>
        <v>3888.7805794586675</v>
      </c>
      <c r="S91" s="65">
        <f t="shared" si="34"/>
        <v>3402.6830070263341</v>
      </c>
      <c r="T91" s="63">
        <f t="shared" si="35"/>
        <v>0</v>
      </c>
      <c r="U91" s="66">
        <f t="shared" si="36"/>
        <v>3402.6830070263341</v>
      </c>
      <c r="V91" s="65">
        <f t="shared" si="42"/>
        <v>2916.5854345940006</v>
      </c>
      <c r="W91" s="63">
        <f t="shared" si="37"/>
        <v>0</v>
      </c>
      <c r="X91" s="66">
        <f t="shared" si="38"/>
        <v>2916.5854345940006</v>
      </c>
      <c r="Y91" s="65">
        <f t="shared" si="39"/>
        <v>2430.4878621616672</v>
      </c>
      <c r="Z91" s="63">
        <f t="shared" si="40"/>
        <v>0</v>
      </c>
      <c r="AA91" s="66">
        <f t="shared" si="41"/>
        <v>2430.4878621616672</v>
      </c>
    </row>
    <row r="92" spans="1:27" ht="13.5" customHeight="1">
      <c r="A92" s="124">
        <v>5</v>
      </c>
      <c r="B92" s="217">
        <v>42979</v>
      </c>
      <c r="C92" s="68">
        <v>937</v>
      </c>
      <c r="D92" s="96">
        <f>'base(indices)'!G96</f>
        <v>1.1930108399999999</v>
      </c>
      <c r="E92" s="69">
        <f t="shared" si="30"/>
        <v>1117.8511570799999</v>
      </c>
      <c r="F92" s="48">
        <v>0</v>
      </c>
      <c r="G92" s="70">
        <f t="shared" si="31"/>
        <v>0</v>
      </c>
      <c r="H92" s="190">
        <f t="shared" si="43"/>
        <v>4471.4046283199996</v>
      </c>
      <c r="I92" s="107">
        <f t="shared" si="45"/>
        <v>372.61705235999995</v>
      </c>
      <c r="J92" s="107">
        <f t="shared" si="44"/>
        <v>4844.0216806799999</v>
      </c>
      <c r="K92" s="49"/>
      <c r="L92" s="50">
        <f t="shared" si="48"/>
        <v>4844.0216806799999</v>
      </c>
      <c r="M92" s="51">
        <f t="shared" si="49"/>
        <v>4359.6195126120001</v>
      </c>
      <c r="N92" s="49">
        <f t="shared" si="46"/>
        <v>0</v>
      </c>
      <c r="O92" s="52">
        <f t="shared" si="47"/>
        <v>4359.6195126120001</v>
      </c>
      <c r="P92" s="73">
        <f t="shared" si="50"/>
        <v>3875.2173445440003</v>
      </c>
      <c r="Q92" s="49">
        <f t="shared" si="32"/>
        <v>0</v>
      </c>
      <c r="R92" s="53">
        <f t="shared" si="33"/>
        <v>3875.2173445440003</v>
      </c>
      <c r="S92" s="51">
        <f t="shared" si="34"/>
        <v>3390.8151764759996</v>
      </c>
      <c r="T92" s="49">
        <f t="shared" si="35"/>
        <v>0</v>
      </c>
      <c r="U92" s="52">
        <f t="shared" si="36"/>
        <v>3390.8151764759996</v>
      </c>
      <c r="V92" s="51">
        <f t="shared" si="42"/>
        <v>2906.4130084079998</v>
      </c>
      <c r="W92" s="49">
        <f t="shared" si="37"/>
        <v>0</v>
      </c>
      <c r="X92" s="52">
        <f t="shared" si="38"/>
        <v>2906.4130084079998</v>
      </c>
      <c r="Y92" s="51">
        <f t="shared" si="39"/>
        <v>2422.01084034</v>
      </c>
      <c r="Z92" s="49">
        <f t="shared" si="40"/>
        <v>0</v>
      </c>
      <c r="AA92" s="52">
        <f t="shared" si="41"/>
        <v>2422.01084034</v>
      </c>
    </row>
    <row r="93" spans="1:27" s="30" customFormat="1" ht="13.5" customHeight="1">
      <c r="A93" s="124">
        <v>5</v>
      </c>
      <c r="B93" s="216">
        <v>43009</v>
      </c>
      <c r="C93" s="68">
        <v>937</v>
      </c>
      <c r="D93" s="96">
        <f>'base(indices)'!G97</f>
        <v>1.1916999699999999</v>
      </c>
      <c r="E93" s="58">
        <f t="shared" si="30"/>
        <v>1116.6228718899999</v>
      </c>
      <c r="F93" s="48">
        <v>0</v>
      </c>
      <c r="G93" s="60">
        <f t="shared" si="31"/>
        <v>0</v>
      </c>
      <c r="H93" s="190">
        <f t="shared" si="43"/>
        <v>4466.4914875599998</v>
      </c>
      <c r="I93" s="106">
        <f t="shared" si="45"/>
        <v>372.20762396333333</v>
      </c>
      <c r="J93" s="106">
        <f t="shared" si="44"/>
        <v>4838.6991115233332</v>
      </c>
      <c r="K93" s="63"/>
      <c r="L93" s="75">
        <f t="shared" si="48"/>
        <v>4838.6991115233332</v>
      </c>
      <c r="M93" s="65">
        <f t="shared" si="49"/>
        <v>4354.8292003710003</v>
      </c>
      <c r="N93" s="63">
        <f t="shared" si="46"/>
        <v>0</v>
      </c>
      <c r="O93" s="66">
        <f t="shared" si="47"/>
        <v>4354.8292003710003</v>
      </c>
      <c r="P93" s="63">
        <f t="shared" si="50"/>
        <v>3870.9592892186665</v>
      </c>
      <c r="Q93" s="63">
        <f t="shared" si="32"/>
        <v>0</v>
      </c>
      <c r="R93" s="67">
        <f t="shared" si="33"/>
        <v>3870.9592892186665</v>
      </c>
      <c r="S93" s="65">
        <f t="shared" si="34"/>
        <v>3387.0893780663332</v>
      </c>
      <c r="T93" s="63">
        <f t="shared" si="35"/>
        <v>0</v>
      </c>
      <c r="U93" s="66">
        <f t="shared" si="36"/>
        <v>3387.0893780663332</v>
      </c>
      <c r="V93" s="65">
        <f t="shared" si="42"/>
        <v>2903.2194669139999</v>
      </c>
      <c r="W93" s="63">
        <f t="shared" si="37"/>
        <v>0</v>
      </c>
      <c r="X93" s="66">
        <f t="shared" si="38"/>
        <v>2903.2194669139999</v>
      </c>
      <c r="Y93" s="65">
        <f t="shared" si="39"/>
        <v>2419.3495557616666</v>
      </c>
      <c r="Z93" s="63">
        <f t="shared" si="40"/>
        <v>0</v>
      </c>
      <c r="AA93" s="66">
        <f t="shared" si="41"/>
        <v>2419.3495557616666</v>
      </c>
    </row>
    <row r="94" spans="1:27" ht="13.5" customHeight="1">
      <c r="A94" s="124">
        <v>5</v>
      </c>
      <c r="B94" s="217">
        <v>43040</v>
      </c>
      <c r="C94" s="68">
        <v>937</v>
      </c>
      <c r="D94" s="96">
        <f>'base(indices)'!G98</f>
        <v>1.18766192</v>
      </c>
      <c r="E94" s="69">
        <f t="shared" si="30"/>
        <v>1112.83921904</v>
      </c>
      <c r="F94" s="48">
        <v>0</v>
      </c>
      <c r="G94" s="70">
        <f t="shared" si="31"/>
        <v>0</v>
      </c>
      <c r="H94" s="190">
        <f t="shared" si="43"/>
        <v>4451.35687616</v>
      </c>
      <c r="I94" s="107">
        <f t="shared" si="45"/>
        <v>370.94640634666666</v>
      </c>
      <c r="J94" s="107">
        <f t="shared" si="44"/>
        <v>4822.3032825066666</v>
      </c>
      <c r="K94" s="49"/>
      <c r="L94" s="50">
        <f t="shared" si="48"/>
        <v>4822.3032825066666</v>
      </c>
      <c r="M94" s="51">
        <f t="shared" si="49"/>
        <v>4340.0729542560002</v>
      </c>
      <c r="N94" s="49">
        <f t="shared" si="46"/>
        <v>0</v>
      </c>
      <c r="O94" s="52">
        <f t="shared" si="47"/>
        <v>4340.0729542560002</v>
      </c>
      <c r="P94" s="73">
        <f t="shared" si="50"/>
        <v>3857.8426260053334</v>
      </c>
      <c r="Q94" s="49">
        <f t="shared" si="32"/>
        <v>0</v>
      </c>
      <c r="R94" s="53">
        <f t="shared" si="33"/>
        <v>3857.8426260053334</v>
      </c>
      <c r="S94" s="51">
        <f t="shared" si="34"/>
        <v>3375.6122977546665</v>
      </c>
      <c r="T94" s="49">
        <f t="shared" si="35"/>
        <v>0</v>
      </c>
      <c r="U94" s="52">
        <f t="shared" si="36"/>
        <v>3375.6122977546665</v>
      </c>
      <c r="V94" s="51">
        <f t="shared" si="42"/>
        <v>2893.3819695039997</v>
      </c>
      <c r="W94" s="49">
        <f t="shared" si="37"/>
        <v>0</v>
      </c>
      <c r="X94" s="52">
        <f t="shared" si="38"/>
        <v>2893.3819695039997</v>
      </c>
      <c r="Y94" s="51">
        <f t="shared" si="39"/>
        <v>2411.1516412533333</v>
      </c>
      <c r="Z94" s="49">
        <f t="shared" si="40"/>
        <v>0</v>
      </c>
      <c r="AA94" s="52">
        <f t="shared" si="41"/>
        <v>2411.1516412533333</v>
      </c>
    </row>
    <row r="95" spans="1:27" s="30" customFormat="1" ht="13.5" customHeight="1">
      <c r="A95" s="124">
        <v>5</v>
      </c>
      <c r="B95" s="216">
        <v>43070</v>
      </c>
      <c r="C95" s="68">
        <v>937</v>
      </c>
      <c r="D95" s="96">
        <f>'base(indices)'!G99</f>
        <v>1.1838735199999999</v>
      </c>
      <c r="E95" s="58">
        <f t="shared" si="30"/>
        <v>1109.2894882399999</v>
      </c>
      <c r="F95" s="48">
        <v>0</v>
      </c>
      <c r="G95" s="60">
        <f t="shared" si="31"/>
        <v>0</v>
      </c>
      <c r="H95" s="190">
        <f t="shared" si="43"/>
        <v>4437.1579529599994</v>
      </c>
      <c r="I95" s="106">
        <f t="shared" si="45"/>
        <v>369.76316274666664</v>
      </c>
      <c r="J95" s="106">
        <f t="shared" si="44"/>
        <v>4806.9211157066657</v>
      </c>
      <c r="K95" s="63"/>
      <c r="L95" s="75">
        <f t="shared" si="48"/>
        <v>4806.9211157066657</v>
      </c>
      <c r="M95" s="65">
        <f t="shared" si="49"/>
        <v>4326.2290041359993</v>
      </c>
      <c r="N95" s="63">
        <f t="shared" si="46"/>
        <v>0</v>
      </c>
      <c r="O95" s="66">
        <f t="shared" si="47"/>
        <v>4326.2290041359993</v>
      </c>
      <c r="P95" s="63">
        <f t="shared" si="50"/>
        <v>3845.5368925653329</v>
      </c>
      <c r="Q95" s="63">
        <f t="shared" si="32"/>
        <v>0</v>
      </c>
      <c r="R95" s="67">
        <f t="shared" si="33"/>
        <v>3845.5368925653329</v>
      </c>
      <c r="S95" s="65">
        <f t="shared" si="34"/>
        <v>3364.8447809946656</v>
      </c>
      <c r="T95" s="63">
        <f t="shared" si="35"/>
        <v>0</v>
      </c>
      <c r="U95" s="66">
        <f t="shared" si="36"/>
        <v>3364.8447809946656</v>
      </c>
      <c r="V95" s="65">
        <f t="shared" si="42"/>
        <v>2884.1526694239992</v>
      </c>
      <c r="W95" s="63">
        <f t="shared" si="37"/>
        <v>0</v>
      </c>
      <c r="X95" s="66">
        <f t="shared" si="38"/>
        <v>2884.1526694239992</v>
      </c>
      <c r="Y95" s="65">
        <f t="shared" si="39"/>
        <v>2403.4605578533328</v>
      </c>
      <c r="Z95" s="63">
        <f t="shared" si="40"/>
        <v>0</v>
      </c>
      <c r="AA95" s="66">
        <f t="shared" si="41"/>
        <v>2403.4605578533328</v>
      </c>
    </row>
    <row r="96" spans="1:27" s="30" customFormat="1" ht="13.5" customHeight="1">
      <c r="A96" s="124">
        <v>5</v>
      </c>
      <c r="B96" s="217">
        <v>43101</v>
      </c>
      <c r="C96" s="57">
        <v>954</v>
      </c>
      <c r="D96" s="96">
        <f>'base(indices)'!G100</f>
        <v>1.17974442</v>
      </c>
      <c r="E96" s="58">
        <f t="shared" si="30"/>
        <v>1125.47617668</v>
      </c>
      <c r="F96" s="48">
        <v>0</v>
      </c>
      <c r="G96" s="60">
        <f t="shared" si="31"/>
        <v>0</v>
      </c>
      <c r="H96" s="190">
        <f t="shared" si="43"/>
        <v>4501.9047067199999</v>
      </c>
      <c r="I96" s="107">
        <f t="shared" si="45"/>
        <v>375.15872555999999</v>
      </c>
      <c r="J96" s="107">
        <f t="shared" si="44"/>
        <v>4877.0634322799997</v>
      </c>
      <c r="K96" s="49"/>
      <c r="L96" s="50">
        <f t="shared" si="48"/>
        <v>4877.0634322799997</v>
      </c>
      <c r="M96" s="51">
        <f t="shared" si="49"/>
        <v>4389.3570890519995</v>
      </c>
      <c r="N96" s="49">
        <f t="shared" si="46"/>
        <v>0</v>
      </c>
      <c r="O96" s="52">
        <f t="shared" si="47"/>
        <v>4389.3570890519995</v>
      </c>
      <c r="P96" s="73">
        <f t="shared" si="50"/>
        <v>3901.6507458239998</v>
      </c>
      <c r="Q96" s="49">
        <f t="shared" si="32"/>
        <v>0</v>
      </c>
      <c r="R96" s="53">
        <f t="shared" si="33"/>
        <v>3901.6507458239998</v>
      </c>
      <c r="S96" s="51">
        <f t="shared" si="34"/>
        <v>3413.9444025959997</v>
      </c>
      <c r="T96" s="49">
        <f t="shared" si="35"/>
        <v>0</v>
      </c>
      <c r="U96" s="52">
        <f t="shared" si="36"/>
        <v>3413.9444025959997</v>
      </c>
      <c r="V96" s="51">
        <f t="shared" si="42"/>
        <v>2926.2380593679995</v>
      </c>
      <c r="W96" s="49">
        <f t="shared" si="37"/>
        <v>0</v>
      </c>
      <c r="X96" s="52">
        <f t="shared" si="38"/>
        <v>2926.2380593679995</v>
      </c>
      <c r="Y96" s="51">
        <f t="shared" si="39"/>
        <v>2438.5317161399998</v>
      </c>
      <c r="Z96" s="49">
        <f t="shared" si="40"/>
        <v>0</v>
      </c>
      <c r="AA96" s="52">
        <f t="shared" si="41"/>
        <v>2438.5317161399998</v>
      </c>
    </row>
    <row r="97" spans="1:27" s="30" customFormat="1" ht="13.5" customHeight="1">
      <c r="A97" s="124">
        <v>5</v>
      </c>
      <c r="B97" s="216">
        <v>43132</v>
      </c>
      <c r="C97" s="57">
        <v>954</v>
      </c>
      <c r="D97" s="96">
        <f>'base(indices)'!G101</f>
        <v>1.1751612899999999</v>
      </c>
      <c r="E97" s="58">
        <f t="shared" si="30"/>
        <v>1121.10387066</v>
      </c>
      <c r="F97" s="48">
        <v>0</v>
      </c>
      <c r="G97" s="60">
        <f t="shared" si="31"/>
        <v>0</v>
      </c>
      <c r="H97" s="190">
        <f t="shared" si="43"/>
        <v>4484.4154826399999</v>
      </c>
      <c r="I97" s="106">
        <f t="shared" si="45"/>
        <v>373.70129021999998</v>
      </c>
      <c r="J97" s="106">
        <f t="shared" si="44"/>
        <v>4858.1167728600003</v>
      </c>
      <c r="K97" s="63"/>
      <c r="L97" s="75">
        <f t="shared" si="48"/>
        <v>4858.1167728600003</v>
      </c>
      <c r="M97" s="65">
        <f t="shared" si="49"/>
        <v>4372.305095574</v>
      </c>
      <c r="N97" s="63">
        <f t="shared" si="46"/>
        <v>0</v>
      </c>
      <c r="O97" s="66">
        <f t="shared" si="47"/>
        <v>4372.305095574</v>
      </c>
      <c r="P97" s="63">
        <f t="shared" si="50"/>
        <v>3886.4934182880006</v>
      </c>
      <c r="Q97" s="63">
        <f t="shared" si="32"/>
        <v>0</v>
      </c>
      <c r="R97" s="67">
        <f t="shared" si="33"/>
        <v>3886.4934182880006</v>
      </c>
      <c r="S97" s="65">
        <f t="shared" si="34"/>
        <v>3400.6817410019999</v>
      </c>
      <c r="T97" s="63">
        <f t="shared" si="35"/>
        <v>0</v>
      </c>
      <c r="U97" s="66">
        <f t="shared" si="36"/>
        <v>3400.6817410019999</v>
      </c>
      <c r="V97" s="65">
        <f t="shared" si="42"/>
        <v>2914.870063716</v>
      </c>
      <c r="W97" s="63">
        <f t="shared" si="37"/>
        <v>0</v>
      </c>
      <c r="X97" s="66">
        <f t="shared" si="38"/>
        <v>2914.870063716</v>
      </c>
      <c r="Y97" s="65">
        <f t="shared" si="39"/>
        <v>2429.0583864300002</v>
      </c>
      <c r="Z97" s="63">
        <f t="shared" si="40"/>
        <v>0</v>
      </c>
      <c r="AA97" s="66">
        <f t="shared" si="41"/>
        <v>2429.0583864300002</v>
      </c>
    </row>
    <row r="98" spans="1:27" s="30" customFormat="1" ht="13.5" customHeight="1">
      <c r="A98" s="124">
        <v>5</v>
      </c>
      <c r="B98" s="217">
        <v>43160</v>
      </c>
      <c r="C98" s="57">
        <v>954</v>
      </c>
      <c r="D98" s="96">
        <f>'base(indices)'!G102</f>
        <v>1.17071258</v>
      </c>
      <c r="E98" s="58">
        <f t="shared" si="30"/>
        <v>1116.8598013200001</v>
      </c>
      <c r="F98" s="48">
        <v>0</v>
      </c>
      <c r="G98" s="60">
        <f t="shared" si="31"/>
        <v>0</v>
      </c>
      <c r="H98" s="190">
        <f t="shared" si="43"/>
        <v>4467.4392052800004</v>
      </c>
      <c r="I98" s="107">
        <f t="shared" si="45"/>
        <v>372.28660044000003</v>
      </c>
      <c r="J98" s="107">
        <f t="shared" si="44"/>
        <v>4839.7258057200006</v>
      </c>
      <c r="K98" s="49"/>
      <c r="L98" s="50">
        <f t="shared" si="48"/>
        <v>4839.7258057200006</v>
      </c>
      <c r="M98" s="51">
        <f t="shared" si="49"/>
        <v>4355.7532251480006</v>
      </c>
      <c r="N98" s="49">
        <f t="shared" si="46"/>
        <v>0</v>
      </c>
      <c r="O98" s="52">
        <f t="shared" si="47"/>
        <v>4355.7532251480006</v>
      </c>
      <c r="P98" s="73">
        <f t="shared" si="50"/>
        <v>3871.7806445760007</v>
      </c>
      <c r="Q98" s="49">
        <f t="shared" si="32"/>
        <v>0</v>
      </c>
      <c r="R98" s="53">
        <f t="shared" si="33"/>
        <v>3871.7806445760007</v>
      </c>
      <c r="S98" s="51">
        <f t="shared" si="34"/>
        <v>3387.8080640040002</v>
      </c>
      <c r="T98" s="49">
        <f t="shared" si="35"/>
        <v>0</v>
      </c>
      <c r="U98" s="52">
        <f t="shared" si="36"/>
        <v>3387.8080640040002</v>
      </c>
      <c r="V98" s="51">
        <f t="shared" si="42"/>
        <v>2903.8354834320003</v>
      </c>
      <c r="W98" s="49">
        <f t="shared" si="37"/>
        <v>0</v>
      </c>
      <c r="X98" s="52">
        <f t="shared" si="38"/>
        <v>2903.8354834320003</v>
      </c>
      <c r="Y98" s="51">
        <f t="shared" si="39"/>
        <v>2419.8629028600003</v>
      </c>
      <c r="Z98" s="49">
        <f t="shared" si="40"/>
        <v>0</v>
      </c>
      <c r="AA98" s="52">
        <f t="shared" si="41"/>
        <v>2419.8629028600003</v>
      </c>
    </row>
    <row r="99" spans="1:27" s="30" customFormat="1" ht="13.5" customHeight="1">
      <c r="A99" s="124">
        <v>5</v>
      </c>
      <c r="B99" s="216">
        <v>43191</v>
      </c>
      <c r="C99" s="57">
        <v>954</v>
      </c>
      <c r="D99" s="96">
        <f>'base(indices)'!G103</f>
        <v>1.16954304</v>
      </c>
      <c r="E99" s="58">
        <f t="shared" si="30"/>
        <v>1115.7440601599999</v>
      </c>
      <c r="F99" s="48">
        <v>0</v>
      </c>
      <c r="G99" s="60">
        <f t="shared" si="31"/>
        <v>0</v>
      </c>
      <c r="H99" s="190">
        <f t="shared" si="43"/>
        <v>4462.9762406399996</v>
      </c>
      <c r="I99" s="106">
        <f t="shared" si="45"/>
        <v>371.91468671999996</v>
      </c>
      <c r="J99" s="106">
        <f t="shared" si="44"/>
        <v>4834.8909273599993</v>
      </c>
      <c r="K99" s="63"/>
      <c r="L99" s="75">
        <f t="shared" si="48"/>
        <v>4834.8909273599993</v>
      </c>
      <c r="M99" s="65">
        <f t="shared" si="49"/>
        <v>4351.4018346239991</v>
      </c>
      <c r="N99" s="63">
        <f t="shared" si="46"/>
        <v>0</v>
      </c>
      <c r="O99" s="66">
        <f t="shared" si="47"/>
        <v>4351.4018346239991</v>
      </c>
      <c r="P99" s="63">
        <f t="shared" si="50"/>
        <v>3867.9127418879998</v>
      </c>
      <c r="Q99" s="63">
        <f t="shared" si="32"/>
        <v>0</v>
      </c>
      <c r="R99" s="67">
        <f t="shared" si="33"/>
        <v>3867.9127418879998</v>
      </c>
      <c r="S99" s="65">
        <f t="shared" si="34"/>
        <v>3384.4236491519991</v>
      </c>
      <c r="T99" s="63">
        <f t="shared" si="35"/>
        <v>0</v>
      </c>
      <c r="U99" s="66">
        <f t="shared" si="36"/>
        <v>3384.4236491519991</v>
      </c>
      <c r="V99" s="65">
        <f t="shared" si="42"/>
        <v>2900.9345564159994</v>
      </c>
      <c r="W99" s="63">
        <f t="shared" si="37"/>
        <v>0</v>
      </c>
      <c r="X99" s="66">
        <f t="shared" si="38"/>
        <v>2900.9345564159994</v>
      </c>
      <c r="Y99" s="65">
        <f t="shared" si="39"/>
        <v>2417.4454636799996</v>
      </c>
      <c r="Z99" s="63">
        <f t="shared" si="40"/>
        <v>0</v>
      </c>
      <c r="AA99" s="66">
        <f t="shared" si="41"/>
        <v>2417.4454636799996</v>
      </c>
    </row>
    <row r="100" spans="1:27" s="30" customFormat="1" ht="13.5" customHeight="1">
      <c r="A100" s="124">
        <v>5</v>
      </c>
      <c r="B100" s="217">
        <v>43221</v>
      </c>
      <c r="C100" s="57">
        <v>954</v>
      </c>
      <c r="D100" s="96">
        <f>'base(indices)'!G104</f>
        <v>1.1670921400000001</v>
      </c>
      <c r="E100" s="58">
        <f t="shared" si="30"/>
        <v>1113.4059015600001</v>
      </c>
      <c r="F100" s="48">
        <v>0</v>
      </c>
      <c r="G100" s="60">
        <f t="shared" si="31"/>
        <v>0</v>
      </c>
      <c r="H100" s="190">
        <f t="shared" si="43"/>
        <v>4453.6236062400003</v>
      </c>
      <c r="I100" s="107">
        <f t="shared" si="45"/>
        <v>371.13530052000004</v>
      </c>
      <c r="J100" s="107">
        <f t="shared" si="44"/>
        <v>4824.7589067600002</v>
      </c>
      <c r="K100" s="49"/>
      <c r="L100" s="50">
        <f t="shared" si="48"/>
        <v>4824.7589067600002</v>
      </c>
      <c r="M100" s="51">
        <f t="shared" si="49"/>
        <v>4342.2830160840003</v>
      </c>
      <c r="N100" s="49">
        <f t="shared" si="46"/>
        <v>0</v>
      </c>
      <c r="O100" s="52">
        <f t="shared" si="47"/>
        <v>4342.2830160840003</v>
      </c>
      <c r="P100" s="73">
        <f t="shared" si="50"/>
        <v>3859.8071254080005</v>
      </c>
      <c r="Q100" s="49">
        <f t="shared" si="32"/>
        <v>0</v>
      </c>
      <c r="R100" s="53">
        <f t="shared" si="33"/>
        <v>3859.8071254080005</v>
      </c>
      <c r="S100" s="51">
        <f t="shared" si="34"/>
        <v>3377.3312347319998</v>
      </c>
      <c r="T100" s="49">
        <f t="shared" si="35"/>
        <v>0</v>
      </c>
      <c r="U100" s="52">
        <f t="shared" si="36"/>
        <v>3377.3312347319998</v>
      </c>
      <c r="V100" s="51">
        <f t="shared" si="42"/>
        <v>2894.8553440559999</v>
      </c>
      <c r="W100" s="49">
        <f t="shared" si="37"/>
        <v>0</v>
      </c>
      <c r="X100" s="52">
        <f t="shared" si="38"/>
        <v>2894.8553440559999</v>
      </c>
      <c r="Y100" s="51">
        <f t="shared" si="39"/>
        <v>2412.3794533800001</v>
      </c>
      <c r="Z100" s="49">
        <f t="shared" si="40"/>
        <v>0</v>
      </c>
      <c r="AA100" s="52">
        <f t="shared" si="41"/>
        <v>2412.3794533800001</v>
      </c>
    </row>
    <row r="101" spans="1:27" s="30" customFormat="1" ht="13.5" customHeight="1">
      <c r="A101" s="124">
        <v>5</v>
      </c>
      <c r="B101" s="216">
        <v>43252</v>
      </c>
      <c r="C101" s="57">
        <v>954</v>
      </c>
      <c r="D101" s="96">
        <f>'base(indices)'!G105</f>
        <v>1.1654605</v>
      </c>
      <c r="E101" s="58">
        <f t="shared" si="30"/>
        <v>1111.8493169999999</v>
      </c>
      <c r="F101" s="48">
        <v>0</v>
      </c>
      <c r="G101" s="60">
        <f t="shared" si="31"/>
        <v>0</v>
      </c>
      <c r="H101" s="190">
        <f t="shared" si="43"/>
        <v>4447.3972679999997</v>
      </c>
      <c r="I101" s="106">
        <f t="shared" si="45"/>
        <v>370.61643899999996</v>
      </c>
      <c r="J101" s="106">
        <f t="shared" si="44"/>
        <v>4818.0137070000001</v>
      </c>
      <c r="K101" s="63"/>
      <c r="L101" s="75">
        <f t="shared" si="48"/>
        <v>4818.0137070000001</v>
      </c>
      <c r="M101" s="65">
        <f t="shared" si="49"/>
        <v>4336.2123363000001</v>
      </c>
      <c r="N101" s="63">
        <f t="shared" si="46"/>
        <v>0</v>
      </c>
      <c r="O101" s="66">
        <f t="shared" si="47"/>
        <v>4336.2123363000001</v>
      </c>
      <c r="P101" s="63">
        <f t="shared" si="50"/>
        <v>3854.4109656000001</v>
      </c>
      <c r="Q101" s="63">
        <f t="shared" si="32"/>
        <v>0</v>
      </c>
      <c r="R101" s="67">
        <f t="shared" si="33"/>
        <v>3854.4109656000001</v>
      </c>
      <c r="S101" s="65">
        <f t="shared" si="34"/>
        <v>3372.6095949</v>
      </c>
      <c r="T101" s="63">
        <f t="shared" si="35"/>
        <v>0</v>
      </c>
      <c r="U101" s="66">
        <f t="shared" si="36"/>
        <v>3372.6095949</v>
      </c>
      <c r="V101" s="65">
        <f t="shared" si="42"/>
        <v>2890.8082242</v>
      </c>
      <c r="W101" s="63">
        <f t="shared" si="37"/>
        <v>0</v>
      </c>
      <c r="X101" s="66">
        <f t="shared" si="38"/>
        <v>2890.8082242</v>
      </c>
      <c r="Y101" s="65">
        <f t="shared" si="39"/>
        <v>2409.0068535</v>
      </c>
      <c r="Z101" s="63">
        <f t="shared" si="40"/>
        <v>0</v>
      </c>
      <c r="AA101" s="66">
        <f t="shared" si="41"/>
        <v>2409.0068535</v>
      </c>
    </row>
    <row r="102" spans="1:27" s="30" customFormat="1" ht="13.5" customHeight="1">
      <c r="A102" s="124">
        <v>5</v>
      </c>
      <c r="B102" s="217">
        <v>43282</v>
      </c>
      <c r="C102" s="57">
        <v>954</v>
      </c>
      <c r="D102" s="96">
        <f>'base(indices)'!G106</f>
        <v>1.1526659100000001</v>
      </c>
      <c r="E102" s="58">
        <f t="shared" si="30"/>
        <v>1099.6432781400001</v>
      </c>
      <c r="F102" s="48">
        <v>0</v>
      </c>
      <c r="G102" s="60">
        <f t="shared" si="31"/>
        <v>0</v>
      </c>
      <c r="H102" s="190">
        <f t="shared" si="43"/>
        <v>4398.5731125600005</v>
      </c>
      <c r="I102" s="107">
        <f t="shared" si="45"/>
        <v>366.54775938000006</v>
      </c>
      <c r="J102" s="107">
        <f t="shared" si="44"/>
        <v>4765.1208719400001</v>
      </c>
      <c r="K102" s="49"/>
      <c r="L102" s="50">
        <f t="shared" si="48"/>
        <v>4765.1208719400001</v>
      </c>
      <c r="M102" s="51">
        <f t="shared" si="49"/>
        <v>4288.6087847460003</v>
      </c>
      <c r="N102" s="49">
        <f t="shared" si="46"/>
        <v>0</v>
      </c>
      <c r="O102" s="52">
        <f t="shared" si="47"/>
        <v>4288.6087847460003</v>
      </c>
      <c r="P102" s="73">
        <f t="shared" si="50"/>
        <v>3812.0966975520005</v>
      </c>
      <c r="Q102" s="49">
        <f t="shared" si="32"/>
        <v>0</v>
      </c>
      <c r="R102" s="53">
        <f t="shared" si="33"/>
        <v>3812.0966975520005</v>
      </c>
      <c r="S102" s="51">
        <f t="shared" si="34"/>
        <v>3335.5846103579997</v>
      </c>
      <c r="T102" s="49">
        <f t="shared" si="35"/>
        <v>0</v>
      </c>
      <c r="U102" s="52">
        <f t="shared" si="36"/>
        <v>3335.5846103579997</v>
      </c>
      <c r="V102" s="51">
        <f t="shared" si="42"/>
        <v>2859.0725231639999</v>
      </c>
      <c r="W102" s="49">
        <f t="shared" si="37"/>
        <v>0</v>
      </c>
      <c r="X102" s="52">
        <f t="shared" si="38"/>
        <v>2859.0725231639999</v>
      </c>
      <c r="Y102" s="51">
        <f t="shared" si="39"/>
        <v>2382.5604359700001</v>
      </c>
      <c r="Z102" s="49">
        <f t="shared" si="40"/>
        <v>0</v>
      </c>
      <c r="AA102" s="52">
        <f t="shared" si="41"/>
        <v>2382.5604359700001</v>
      </c>
    </row>
    <row r="103" spans="1:27" s="30" customFormat="1" ht="13.5" customHeight="1">
      <c r="A103" s="124">
        <v>5</v>
      </c>
      <c r="B103" s="216">
        <v>43313</v>
      </c>
      <c r="C103" s="57">
        <v>954</v>
      </c>
      <c r="D103" s="96">
        <f>'base(indices)'!G107</f>
        <v>1.14533576</v>
      </c>
      <c r="E103" s="58">
        <f t="shared" si="30"/>
        <v>1092.6503150400001</v>
      </c>
      <c r="F103" s="48">
        <v>0</v>
      </c>
      <c r="G103" s="60">
        <f t="shared" si="31"/>
        <v>0</v>
      </c>
      <c r="H103" s="190">
        <f t="shared" si="43"/>
        <v>4370.6012601600005</v>
      </c>
      <c r="I103" s="106">
        <f t="shared" si="45"/>
        <v>364.21677168000002</v>
      </c>
      <c r="J103" s="106">
        <f t="shared" si="44"/>
        <v>4734.8180318400009</v>
      </c>
      <c r="K103" s="63"/>
      <c r="L103" s="75">
        <f t="shared" si="48"/>
        <v>4734.8180318400009</v>
      </c>
      <c r="M103" s="65">
        <f t="shared" si="49"/>
        <v>4261.3362286560014</v>
      </c>
      <c r="N103" s="63">
        <f t="shared" si="46"/>
        <v>0</v>
      </c>
      <c r="O103" s="66">
        <f t="shared" si="47"/>
        <v>4261.3362286560014</v>
      </c>
      <c r="P103" s="63">
        <f t="shared" si="50"/>
        <v>3787.8544254720009</v>
      </c>
      <c r="Q103" s="63">
        <f t="shared" si="32"/>
        <v>0</v>
      </c>
      <c r="R103" s="67">
        <f t="shared" si="33"/>
        <v>3787.8544254720009</v>
      </c>
      <c r="S103" s="65">
        <f t="shared" si="34"/>
        <v>3314.3726222880005</v>
      </c>
      <c r="T103" s="63">
        <f t="shared" si="35"/>
        <v>0</v>
      </c>
      <c r="U103" s="66">
        <f t="shared" si="36"/>
        <v>3314.3726222880005</v>
      </c>
      <c r="V103" s="65">
        <f t="shared" si="42"/>
        <v>2840.8908191040005</v>
      </c>
      <c r="W103" s="63">
        <f t="shared" si="37"/>
        <v>0</v>
      </c>
      <c r="X103" s="66">
        <f t="shared" si="38"/>
        <v>2840.8908191040005</v>
      </c>
      <c r="Y103" s="65">
        <f t="shared" si="39"/>
        <v>2367.4090159200005</v>
      </c>
      <c r="Z103" s="63">
        <f t="shared" si="40"/>
        <v>0</v>
      </c>
      <c r="AA103" s="66">
        <f t="shared" si="41"/>
        <v>2367.4090159200005</v>
      </c>
    </row>
    <row r="104" spans="1:27" s="30" customFormat="1" ht="13.5" customHeight="1">
      <c r="A104" s="124">
        <v>5</v>
      </c>
      <c r="B104" s="216">
        <v>43344</v>
      </c>
      <c r="C104" s="57">
        <v>954</v>
      </c>
      <c r="D104" s="96">
        <f>'base(indices)'!G108</f>
        <v>1.1438487500000001</v>
      </c>
      <c r="E104" s="58">
        <f t="shared" si="30"/>
        <v>1091.2317075000001</v>
      </c>
      <c r="F104" s="48">
        <v>0</v>
      </c>
      <c r="G104" s="60">
        <f t="shared" si="31"/>
        <v>0</v>
      </c>
      <c r="H104" s="190">
        <f t="shared" si="43"/>
        <v>4364.9268300000003</v>
      </c>
      <c r="I104" s="107">
        <f t="shared" si="45"/>
        <v>363.74390250000005</v>
      </c>
      <c r="J104" s="107">
        <f t="shared" si="44"/>
        <v>4728.6707325000007</v>
      </c>
      <c r="K104" s="49"/>
      <c r="L104" s="50">
        <f t="shared" si="48"/>
        <v>4728.6707325000007</v>
      </c>
      <c r="M104" s="51">
        <f t="shared" si="49"/>
        <v>4255.8036592500011</v>
      </c>
      <c r="N104" s="49">
        <f t="shared" si="46"/>
        <v>0</v>
      </c>
      <c r="O104" s="52">
        <f t="shared" si="47"/>
        <v>4255.8036592500011</v>
      </c>
      <c r="P104" s="73">
        <f t="shared" si="50"/>
        <v>3782.9365860000007</v>
      </c>
      <c r="Q104" s="49">
        <f t="shared" si="32"/>
        <v>0</v>
      </c>
      <c r="R104" s="53">
        <f t="shared" si="33"/>
        <v>3782.9365860000007</v>
      </c>
      <c r="S104" s="51">
        <f t="shared" si="34"/>
        <v>3310.0695127500003</v>
      </c>
      <c r="T104" s="49">
        <f t="shared" si="35"/>
        <v>0</v>
      </c>
      <c r="U104" s="52">
        <f t="shared" si="36"/>
        <v>3310.0695127500003</v>
      </c>
      <c r="V104" s="51">
        <f t="shared" si="42"/>
        <v>2837.2024395000003</v>
      </c>
      <c r="W104" s="49">
        <f t="shared" si="37"/>
        <v>0</v>
      </c>
      <c r="X104" s="52">
        <f t="shared" si="38"/>
        <v>2837.2024395000003</v>
      </c>
      <c r="Y104" s="51">
        <f t="shared" si="39"/>
        <v>2364.3353662500003</v>
      </c>
      <c r="Z104" s="49">
        <f t="shared" si="40"/>
        <v>0</v>
      </c>
      <c r="AA104" s="52">
        <f t="shared" si="41"/>
        <v>2364.3353662500003</v>
      </c>
    </row>
    <row r="105" spans="1:27" s="30" customFormat="1" ht="13.5" customHeight="1">
      <c r="A105" s="124">
        <v>5</v>
      </c>
      <c r="B105" s="217">
        <v>43374</v>
      </c>
      <c r="C105" s="57">
        <v>954</v>
      </c>
      <c r="D105" s="96">
        <f>'base(indices)'!G109</f>
        <v>1.1428202199999999</v>
      </c>
      <c r="E105" s="58">
        <f t="shared" si="30"/>
        <v>1090.25048988</v>
      </c>
      <c r="F105" s="48">
        <v>0</v>
      </c>
      <c r="G105" s="60">
        <f t="shared" si="31"/>
        <v>0</v>
      </c>
      <c r="H105" s="190">
        <f t="shared" si="43"/>
        <v>4361.0019595200001</v>
      </c>
      <c r="I105" s="106">
        <f t="shared" si="45"/>
        <v>363.41682996000003</v>
      </c>
      <c r="J105" s="106">
        <f t="shared" si="44"/>
        <v>4724.4187894799998</v>
      </c>
      <c r="K105" s="63"/>
      <c r="L105" s="75">
        <f t="shared" si="48"/>
        <v>4724.4187894799998</v>
      </c>
      <c r="M105" s="65">
        <f t="shared" si="49"/>
        <v>4251.9769105320001</v>
      </c>
      <c r="N105" s="63">
        <f t="shared" si="46"/>
        <v>0</v>
      </c>
      <c r="O105" s="66">
        <f t="shared" si="47"/>
        <v>4251.9769105320001</v>
      </c>
      <c r="P105" s="63">
        <f t="shared" si="50"/>
        <v>3779.5350315840001</v>
      </c>
      <c r="Q105" s="63">
        <f t="shared" si="32"/>
        <v>0</v>
      </c>
      <c r="R105" s="67">
        <f t="shared" si="33"/>
        <v>3779.5350315840001</v>
      </c>
      <c r="S105" s="65">
        <f t="shared" si="34"/>
        <v>3307.0931526359996</v>
      </c>
      <c r="T105" s="63">
        <f t="shared" si="35"/>
        <v>0</v>
      </c>
      <c r="U105" s="66">
        <f t="shared" si="36"/>
        <v>3307.0931526359996</v>
      </c>
      <c r="V105" s="65">
        <f t="shared" si="42"/>
        <v>2834.6512736879999</v>
      </c>
      <c r="W105" s="63">
        <f t="shared" si="37"/>
        <v>0</v>
      </c>
      <c r="X105" s="66">
        <f t="shared" si="38"/>
        <v>2834.6512736879999</v>
      </c>
      <c r="Y105" s="65">
        <f t="shared" si="39"/>
        <v>2362.2093947399999</v>
      </c>
      <c r="Z105" s="63">
        <f t="shared" si="40"/>
        <v>0</v>
      </c>
      <c r="AA105" s="66">
        <f t="shared" si="41"/>
        <v>2362.2093947399999</v>
      </c>
    </row>
    <row r="106" spans="1:27" s="30" customFormat="1" ht="13.5" customHeight="1">
      <c r="A106" s="124">
        <v>5</v>
      </c>
      <c r="B106" s="216">
        <v>43405</v>
      </c>
      <c r="C106" s="174">
        <v>954</v>
      </c>
      <c r="D106" s="96">
        <f>'base(indices)'!G110</f>
        <v>1.13623008</v>
      </c>
      <c r="E106" s="58">
        <f t="shared" si="30"/>
        <v>1083.9634963200001</v>
      </c>
      <c r="F106" s="48">
        <v>0</v>
      </c>
      <c r="G106" s="60">
        <f t="shared" si="31"/>
        <v>0</v>
      </c>
      <c r="H106" s="190">
        <f t="shared" si="43"/>
        <v>4335.8539852800004</v>
      </c>
      <c r="I106" s="107">
        <f t="shared" si="45"/>
        <v>361.32116544000002</v>
      </c>
      <c r="J106" s="107">
        <f t="shared" si="44"/>
        <v>4697.1751507200006</v>
      </c>
      <c r="K106" s="49"/>
      <c r="L106" s="50">
        <f t="shared" si="48"/>
        <v>4697.1751507200006</v>
      </c>
      <c r="M106" s="51">
        <f t="shared" si="49"/>
        <v>4227.4576356480011</v>
      </c>
      <c r="N106" s="49">
        <f t="shared" si="46"/>
        <v>0</v>
      </c>
      <c r="O106" s="52">
        <f t="shared" si="47"/>
        <v>4227.4576356480011</v>
      </c>
      <c r="P106" s="73">
        <f t="shared" si="50"/>
        <v>3757.7401205760007</v>
      </c>
      <c r="Q106" s="49">
        <f t="shared" si="32"/>
        <v>0</v>
      </c>
      <c r="R106" s="53">
        <f t="shared" si="33"/>
        <v>3757.7401205760007</v>
      </c>
      <c r="S106" s="51">
        <f t="shared" si="34"/>
        <v>3288.0226055040002</v>
      </c>
      <c r="T106" s="49">
        <f t="shared" si="35"/>
        <v>0</v>
      </c>
      <c r="U106" s="52">
        <f t="shared" si="36"/>
        <v>3288.0226055040002</v>
      </c>
      <c r="V106" s="51">
        <f t="shared" si="42"/>
        <v>2818.3050904320003</v>
      </c>
      <c r="W106" s="49">
        <f t="shared" si="37"/>
        <v>0</v>
      </c>
      <c r="X106" s="52">
        <f t="shared" si="38"/>
        <v>2818.3050904320003</v>
      </c>
      <c r="Y106" s="51">
        <f t="shared" si="39"/>
        <v>2348.5875753600003</v>
      </c>
      <c r="Z106" s="49">
        <f t="shared" si="40"/>
        <v>0</v>
      </c>
      <c r="AA106" s="52">
        <f t="shared" si="41"/>
        <v>2348.5875753600003</v>
      </c>
    </row>
    <row r="107" spans="1:27" s="30" customFormat="1" ht="13.5" customHeight="1">
      <c r="A107" s="124">
        <v>5</v>
      </c>
      <c r="B107" s="217">
        <v>43435</v>
      </c>
      <c r="C107" s="57">
        <v>954</v>
      </c>
      <c r="D107" s="96">
        <f>'base(indices)'!G111</f>
        <v>1.1340753400000001</v>
      </c>
      <c r="E107" s="58">
        <f t="shared" si="30"/>
        <v>1081.9078743600001</v>
      </c>
      <c r="F107" s="48">
        <v>0</v>
      </c>
      <c r="G107" s="60">
        <f t="shared" si="31"/>
        <v>0</v>
      </c>
      <c r="H107" s="190">
        <f t="shared" si="43"/>
        <v>4327.6314974400002</v>
      </c>
      <c r="I107" s="106">
        <f t="shared" si="45"/>
        <v>360.63595812</v>
      </c>
      <c r="J107" s="106">
        <f t="shared" si="44"/>
        <v>4688.2674555600006</v>
      </c>
      <c r="K107" s="63"/>
      <c r="L107" s="75">
        <f t="shared" si="48"/>
        <v>4688.2674555600006</v>
      </c>
      <c r="M107" s="65">
        <f t="shared" si="49"/>
        <v>4219.4407100040007</v>
      </c>
      <c r="N107" s="63">
        <f t="shared" si="46"/>
        <v>0</v>
      </c>
      <c r="O107" s="66">
        <f t="shared" si="47"/>
        <v>4219.4407100040007</v>
      </c>
      <c r="P107" s="63">
        <f t="shared" si="50"/>
        <v>3750.6139644480008</v>
      </c>
      <c r="Q107" s="63">
        <f t="shared" si="32"/>
        <v>0</v>
      </c>
      <c r="R107" s="67">
        <f t="shared" si="33"/>
        <v>3750.6139644480008</v>
      </c>
      <c r="S107" s="65">
        <f t="shared" si="34"/>
        <v>3281.7872188920001</v>
      </c>
      <c r="T107" s="63">
        <f t="shared" si="35"/>
        <v>0</v>
      </c>
      <c r="U107" s="66">
        <f t="shared" si="36"/>
        <v>3281.7872188920001</v>
      </c>
      <c r="V107" s="65">
        <f t="shared" si="42"/>
        <v>2812.9604733360002</v>
      </c>
      <c r="W107" s="63">
        <f t="shared" si="37"/>
        <v>0</v>
      </c>
      <c r="X107" s="66">
        <f t="shared" si="38"/>
        <v>2812.9604733360002</v>
      </c>
      <c r="Y107" s="65">
        <f t="shared" si="39"/>
        <v>2344.1337277800003</v>
      </c>
      <c r="Z107" s="63">
        <f t="shared" si="40"/>
        <v>0</v>
      </c>
      <c r="AA107" s="66">
        <f t="shared" si="41"/>
        <v>2344.1337277800003</v>
      </c>
    </row>
    <row r="108" spans="1:27" ht="13.5" customHeight="1">
      <c r="A108" s="124">
        <v>5</v>
      </c>
      <c r="B108" s="216">
        <v>43466</v>
      </c>
      <c r="C108" s="174">
        <v>998</v>
      </c>
      <c r="D108" s="96">
        <f>'base(indices)'!G112</f>
        <v>1.1358927700000001</v>
      </c>
      <c r="E108" s="69">
        <f t="shared" si="30"/>
        <v>1133.62098446</v>
      </c>
      <c r="F108" s="48">
        <v>0</v>
      </c>
      <c r="G108" s="70">
        <f t="shared" si="31"/>
        <v>0</v>
      </c>
      <c r="H108" s="190">
        <f t="shared" si="43"/>
        <v>4534.4839378400002</v>
      </c>
      <c r="I108" s="107">
        <f t="shared" si="45"/>
        <v>377.87366148666666</v>
      </c>
      <c r="J108" s="107">
        <f t="shared" si="44"/>
        <v>4912.3575993266668</v>
      </c>
      <c r="K108" s="49"/>
      <c r="L108" s="50">
        <f t="shared" si="48"/>
        <v>4912.3575993266668</v>
      </c>
      <c r="M108" s="51">
        <f t="shared" si="49"/>
        <v>4421.1218393939998</v>
      </c>
      <c r="N108" s="49">
        <f t="shared" si="46"/>
        <v>0</v>
      </c>
      <c r="O108" s="52">
        <f t="shared" si="47"/>
        <v>4421.1218393939998</v>
      </c>
      <c r="P108" s="73">
        <f t="shared" si="50"/>
        <v>3929.8860794613338</v>
      </c>
      <c r="Q108" s="49">
        <f t="shared" si="32"/>
        <v>0</v>
      </c>
      <c r="R108" s="53">
        <f t="shared" si="33"/>
        <v>3929.8860794613338</v>
      </c>
      <c r="S108" s="51">
        <f t="shared" si="34"/>
        <v>3438.6503195286664</v>
      </c>
      <c r="T108" s="49">
        <f t="shared" si="35"/>
        <v>0</v>
      </c>
      <c r="U108" s="52">
        <f t="shared" si="36"/>
        <v>3438.6503195286664</v>
      </c>
      <c r="V108" s="51">
        <f t="shared" si="42"/>
        <v>2947.4145595959999</v>
      </c>
      <c r="W108" s="49">
        <f t="shared" si="37"/>
        <v>0</v>
      </c>
      <c r="X108" s="52">
        <f t="shared" si="38"/>
        <v>2947.4145595959999</v>
      </c>
      <c r="Y108" s="51">
        <f t="shared" si="39"/>
        <v>2456.1787996633334</v>
      </c>
      <c r="Z108" s="49">
        <f t="shared" si="40"/>
        <v>0</v>
      </c>
      <c r="AA108" s="52">
        <f t="shared" si="41"/>
        <v>2456.1787996633334</v>
      </c>
    </row>
    <row r="109" spans="1:27" ht="13.5" customHeight="1">
      <c r="A109" s="124">
        <v>5</v>
      </c>
      <c r="B109" s="217">
        <v>43497</v>
      </c>
      <c r="C109" s="174">
        <v>998</v>
      </c>
      <c r="D109" s="96">
        <f>'base(indices)'!G113</f>
        <v>1.1324952800000001</v>
      </c>
      <c r="E109" s="58">
        <f t="shared" si="30"/>
        <v>1130.2302894400002</v>
      </c>
      <c r="F109" s="59">
        <v>0</v>
      </c>
      <c r="G109" s="60">
        <f t="shared" si="31"/>
        <v>0</v>
      </c>
      <c r="H109" s="190">
        <f t="shared" si="43"/>
        <v>4520.9211577600008</v>
      </c>
      <c r="I109" s="106">
        <f t="shared" si="45"/>
        <v>376.74342981333342</v>
      </c>
      <c r="J109" s="106">
        <f t="shared" si="44"/>
        <v>4897.6645875733338</v>
      </c>
      <c r="K109" s="63"/>
      <c r="L109" s="75">
        <f t="shared" si="48"/>
        <v>4897.6645875733338</v>
      </c>
      <c r="M109" s="65">
        <f t="shared" si="49"/>
        <v>4407.8981288160003</v>
      </c>
      <c r="N109" s="63">
        <f t="shared" si="46"/>
        <v>0</v>
      </c>
      <c r="O109" s="66">
        <f t="shared" si="47"/>
        <v>4407.8981288160003</v>
      </c>
      <c r="P109" s="63">
        <f t="shared" si="50"/>
        <v>3918.1316700586672</v>
      </c>
      <c r="Q109" s="63">
        <f t="shared" si="32"/>
        <v>0</v>
      </c>
      <c r="R109" s="67">
        <f t="shared" si="33"/>
        <v>3918.1316700586672</v>
      </c>
      <c r="S109" s="65">
        <f t="shared" si="34"/>
        <v>3428.3652113013336</v>
      </c>
      <c r="T109" s="63">
        <f t="shared" si="35"/>
        <v>0</v>
      </c>
      <c r="U109" s="66">
        <f t="shared" si="36"/>
        <v>3428.3652113013336</v>
      </c>
      <c r="V109" s="65">
        <f t="shared" si="42"/>
        <v>2938.598752544</v>
      </c>
      <c r="W109" s="63">
        <f t="shared" si="37"/>
        <v>0</v>
      </c>
      <c r="X109" s="66">
        <f t="shared" si="38"/>
        <v>2938.598752544</v>
      </c>
      <c r="Y109" s="65">
        <f t="shared" si="39"/>
        <v>2448.8322937866669</v>
      </c>
      <c r="Z109" s="63">
        <f t="shared" si="40"/>
        <v>0</v>
      </c>
      <c r="AA109" s="66">
        <f t="shared" si="41"/>
        <v>2448.8322937866669</v>
      </c>
    </row>
    <row r="110" spans="1:27" ht="13.5" customHeight="1">
      <c r="A110" s="124">
        <v>5</v>
      </c>
      <c r="B110" s="216">
        <v>43525</v>
      </c>
      <c r="C110" s="174">
        <v>998</v>
      </c>
      <c r="D110" s="96">
        <f>'base(indices)'!G114</f>
        <v>1.12865784</v>
      </c>
      <c r="E110" s="69">
        <f t="shared" si="30"/>
        <v>1126.4005243199999</v>
      </c>
      <c r="F110" s="59">
        <v>0</v>
      </c>
      <c r="G110" s="70">
        <f t="shared" si="31"/>
        <v>0</v>
      </c>
      <c r="H110" s="190">
        <f t="shared" si="43"/>
        <v>4505.6020972799997</v>
      </c>
      <c r="I110" s="107">
        <f t="shared" si="45"/>
        <v>375.46684144</v>
      </c>
      <c r="J110" s="107">
        <f t="shared" si="44"/>
        <v>4881.06893872</v>
      </c>
      <c r="K110" s="49"/>
      <c r="L110" s="50">
        <f t="shared" si="48"/>
        <v>4881.06893872</v>
      </c>
      <c r="M110" s="51">
        <f t="shared" si="49"/>
        <v>4392.962044848</v>
      </c>
      <c r="N110" s="49">
        <f t="shared" si="46"/>
        <v>0</v>
      </c>
      <c r="O110" s="52">
        <f t="shared" si="47"/>
        <v>4392.962044848</v>
      </c>
      <c r="P110" s="73">
        <f t="shared" si="50"/>
        <v>3904.855150976</v>
      </c>
      <c r="Q110" s="49">
        <f t="shared" si="32"/>
        <v>0</v>
      </c>
      <c r="R110" s="53">
        <f t="shared" si="33"/>
        <v>3904.855150976</v>
      </c>
      <c r="S110" s="51">
        <f t="shared" si="34"/>
        <v>3416.748257104</v>
      </c>
      <c r="T110" s="49">
        <f t="shared" si="35"/>
        <v>0</v>
      </c>
      <c r="U110" s="52">
        <f t="shared" si="36"/>
        <v>3416.748257104</v>
      </c>
      <c r="V110" s="51">
        <f t="shared" si="42"/>
        <v>2928.641363232</v>
      </c>
      <c r="W110" s="49">
        <f t="shared" si="37"/>
        <v>0</v>
      </c>
      <c r="X110" s="52">
        <f t="shared" si="38"/>
        <v>2928.641363232</v>
      </c>
      <c r="Y110" s="51">
        <f t="shared" si="39"/>
        <v>2440.53446936</v>
      </c>
      <c r="Z110" s="49">
        <f t="shared" si="40"/>
        <v>0</v>
      </c>
      <c r="AA110" s="52">
        <f t="shared" si="41"/>
        <v>2440.53446936</v>
      </c>
    </row>
    <row r="111" spans="1:27" ht="13.5" customHeight="1">
      <c r="A111" s="124">
        <v>5</v>
      </c>
      <c r="B111" s="217">
        <v>43556</v>
      </c>
      <c r="C111" s="174">
        <v>998</v>
      </c>
      <c r="D111" s="96">
        <f>'base(indices)'!G115</f>
        <v>1.1225958300000001</v>
      </c>
      <c r="E111" s="58">
        <f t="shared" si="30"/>
        <v>1120.3506383400002</v>
      </c>
      <c r="F111" s="59">
        <v>0</v>
      </c>
      <c r="G111" s="60">
        <f t="shared" si="31"/>
        <v>0</v>
      </c>
      <c r="H111" s="190">
        <f t="shared" si="43"/>
        <v>4481.4025533600006</v>
      </c>
      <c r="I111" s="106">
        <f t="shared" si="45"/>
        <v>373.45021278000007</v>
      </c>
      <c r="J111" s="106">
        <f t="shared" si="44"/>
        <v>4854.8527661400003</v>
      </c>
      <c r="K111" s="63"/>
      <c r="L111" s="75">
        <f t="shared" si="48"/>
        <v>4854.8527661400003</v>
      </c>
      <c r="M111" s="65">
        <f t="shared" si="49"/>
        <v>4369.3674895260001</v>
      </c>
      <c r="N111" s="63">
        <f t="shared" si="46"/>
        <v>0</v>
      </c>
      <c r="O111" s="66">
        <f t="shared" si="47"/>
        <v>4369.3674895260001</v>
      </c>
      <c r="P111" s="63">
        <f t="shared" si="50"/>
        <v>3883.8822129120003</v>
      </c>
      <c r="Q111" s="63">
        <f t="shared" si="32"/>
        <v>0</v>
      </c>
      <c r="R111" s="67">
        <f t="shared" si="33"/>
        <v>3883.8822129120003</v>
      </c>
      <c r="S111" s="65">
        <f t="shared" si="34"/>
        <v>3398.3969362980001</v>
      </c>
      <c r="T111" s="63">
        <f t="shared" si="35"/>
        <v>0</v>
      </c>
      <c r="U111" s="66">
        <f t="shared" si="36"/>
        <v>3398.3969362980001</v>
      </c>
      <c r="V111" s="65">
        <f t="shared" si="42"/>
        <v>2912.9116596839999</v>
      </c>
      <c r="W111" s="63">
        <f t="shared" si="37"/>
        <v>0</v>
      </c>
      <c r="X111" s="66">
        <f t="shared" si="38"/>
        <v>2912.9116596839999</v>
      </c>
      <c r="Y111" s="65">
        <f t="shared" si="39"/>
        <v>2427.4263830700002</v>
      </c>
      <c r="Z111" s="63">
        <f t="shared" si="40"/>
        <v>0</v>
      </c>
      <c r="AA111" s="66">
        <f t="shared" si="41"/>
        <v>2427.4263830700002</v>
      </c>
    </row>
    <row r="112" spans="1:27" ht="13.5" customHeight="1">
      <c r="A112" s="124">
        <v>5</v>
      </c>
      <c r="B112" s="216">
        <v>43586</v>
      </c>
      <c r="C112" s="174">
        <v>998</v>
      </c>
      <c r="D112" s="96">
        <f>'base(indices)'!G116</f>
        <v>1.11457092</v>
      </c>
      <c r="E112" s="69">
        <f t="shared" si="30"/>
        <v>1112.3417781600001</v>
      </c>
      <c r="F112" s="59">
        <v>0</v>
      </c>
      <c r="G112" s="70">
        <f t="shared" si="31"/>
        <v>0</v>
      </c>
      <c r="H112" s="190">
        <f t="shared" si="43"/>
        <v>4449.3671126400004</v>
      </c>
      <c r="I112" s="107">
        <f t="shared" si="45"/>
        <v>370.78059272000002</v>
      </c>
      <c r="J112" s="107">
        <f t="shared" si="44"/>
        <v>4820.1477053600001</v>
      </c>
      <c r="K112" s="49"/>
      <c r="L112" s="50">
        <f t="shared" si="48"/>
        <v>4820.1477053600001</v>
      </c>
      <c r="M112" s="51">
        <f t="shared" si="49"/>
        <v>4338.1329348240006</v>
      </c>
      <c r="N112" s="49">
        <f t="shared" si="46"/>
        <v>0</v>
      </c>
      <c r="O112" s="52">
        <f t="shared" si="47"/>
        <v>4338.1329348240006</v>
      </c>
      <c r="P112" s="73">
        <f t="shared" si="50"/>
        <v>3856.1181642880001</v>
      </c>
      <c r="Q112" s="49">
        <f t="shared" si="32"/>
        <v>0</v>
      </c>
      <c r="R112" s="53">
        <f t="shared" si="33"/>
        <v>3856.1181642880001</v>
      </c>
      <c r="S112" s="51">
        <f t="shared" si="34"/>
        <v>3374.1033937520001</v>
      </c>
      <c r="T112" s="49">
        <f t="shared" si="35"/>
        <v>0</v>
      </c>
      <c r="U112" s="52">
        <f t="shared" si="36"/>
        <v>3374.1033937520001</v>
      </c>
      <c r="V112" s="51">
        <f t="shared" si="42"/>
        <v>2892.0886232160001</v>
      </c>
      <c r="W112" s="49">
        <f t="shared" si="37"/>
        <v>0</v>
      </c>
      <c r="X112" s="52">
        <f t="shared" si="38"/>
        <v>2892.0886232160001</v>
      </c>
      <c r="Y112" s="51">
        <f t="shared" si="39"/>
        <v>2410.0738526800001</v>
      </c>
      <c r="Z112" s="49">
        <f t="shared" si="40"/>
        <v>0</v>
      </c>
      <c r="AA112" s="52">
        <f t="shared" si="41"/>
        <v>2410.0738526800001</v>
      </c>
    </row>
    <row r="113" spans="1:27" ht="13.5" customHeight="1">
      <c r="A113" s="124">
        <v>5</v>
      </c>
      <c r="B113" s="217">
        <v>43617</v>
      </c>
      <c r="C113" s="174">
        <v>998</v>
      </c>
      <c r="D113" s="96">
        <f>'base(indices)'!G117</f>
        <v>1.11068352</v>
      </c>
      <c r="E113" s="58">
        <f t="shared" si="30"/>
        <v>1108.4621529600001</v>
      </c>
      <c r="F113" s="59">
        <v>0</v>
      </c>
      <c r="G113" s="60">
        <f t="shared" si="31"/>
        <v>0</v>
      </c>
      <c r="H113" s="190">
        <f t="shared" si="43"/>
        <v>4433.8486118400006</v>
      </c>
      <c r="I113" s="106">
        <f t="shared" si="45"/>
        <v>369.48738432000005</v>
      </c>
      <c r="J113" s="106">
        <f t="shared" si="44"/>
        <v>4803.3359961600008</v>
      </c>
      <c r="K113" s="63"/>
      <c r="L113" s="75">
        <f t="shared" si="48"/>
        <v>4803.3359961600008</v>
      </c>
      <c r="M113" s="65">
        <f t="shared" si="49"/>
        <v>4323.0023965440005</v>
      </c>
      <c r="N113" s="63">
        <f t="shared" si="46"/>
        <v>0</v>
      </c>
      <c r="O113" s="66">
        <f t="shared" si="47"/>
        <v>4323.0023965440005</v>
      </c>
      <c r="P113" s="63">
        <f t="shared" si="50"/>
        <v>3842.668796928001</v>
      </c>
      <c r="Q113" s="63">
        <f t="shared" si="32"/>
        <v>0</v>
      </c>
      <c r="R113" s="67">
        <f t="shared" si="33"/>
        <v>3842.668796928001</v>
      </c>
      <c r="S113" s="65">
        <f t="shared" si="34"/>
        <v>3362.3351973120002</v>
      </c>
      <c r="T113" s="63">
        <f t="shared" si="35"/>
        <v>0</v>
      </c>
      <c r="U113" s="66">
        <f t="shared" si="36"/>
        <v>3362.3351973120002</v>
      </c>
      <c r="V113" s="65">
        <f t="shared" si="42"/>
        <v>2882.0015976960003</v>
      </c>
      <c r="W113" s="63">
        <f t="shared" si="37"/>
        <v>0</v>
      </c>
      <c r="X113" s="66">
        <f t="shared" si="38"/>
        <v>2882.0015976960003</v>
      </c>
      <c r="Y113" s="65">
        <f t="shared" si="39"/>
        <v>2401.6679980800004</v>
      </c>
      <c r="Z113" s="63">
        <f t="shared" si="40"/>
        <v>0</v>
      </c>
      <c r="AA113" s="66">
        <f t="shared" si="41"/>
        <v>2401.6679980800004</v>
      </c>
    </row>
    <row r="114" spans="1:27" ht="13.5" customHeight="1">
      <c r="A114" s="124">
        <v>5</v>
      </c>
      <c r="B114" s="216">
        <v>43647</v>
      </c>
      <c r="C114" s="174">
        <v>998</v>
      </c>
      <c r="D114" s="96">
        <f>'base(indices)'!G118</f>
        <v>1.11001751</v>
      </c>
      <c r="E114" s="69">
        <f t="shared" si="30"/>
        <v>1107.7974749800001</v>
      </c>
      <c r="F114" s="59">
        <v>0</v>
      </c>
      <c r="G114" s="70">
        <f t="shared" si="31"/>
        <v>0</v>
      </c>
      <c r="H114" s="190">
        <f t="shared" si="43"/>
        <v>4431.1898999200002</v>
      </c>
      <c r="I114" s="107">
        <f t="shared" si="45"/>
        <v>369.26582499333335</v>
      </c>
      <c r="J114" s="107">
        <f t="shared" si="44"/>
        <v>4800.4557249133341</v>
      </c>
      <c r="K114" s="49"/>
      <c r="L114" s="50">
        <f t="shared" si="48"/>
        <v>4800.4557249133341</v>
      </c>
      <c r="M114" s="51">
        <f t="shared" si="49"/>
        <v>4320.4101524220005</v>
      </c>
      <c r="N114" s="49">
        <f t="shared" si="46"/>
        <v>0</v>
      </c>
      <c r="O114" s="52">
        <f t="shared" si="47"/>
        <v>4320.4101524220005</v>
      </c>
      <c r="P114" s="73">
        <f t="shared" si="50"/>
        <v>3840.3645799306673</v>
      </c>
      <c r="Q114" s="49">
        <f t="shared" si="32"/>
        <v>0</v>
      </c>
      <c r="R114" s="53">
        <f t="shared" si="33"/>
        <v>3840.3645799306673</v>
      </c>
      <c r="S114" s="51">
        <f t="shared" si="34"/>
        <v>3360.3190074393337</v>
      </c>
      <c r="T114" s="49">
        <f t="shared" si="35"/>
        <v>0</v>
      </c>
      <c r="U114" s="52">
        <f t="shared" si="36"/>
        <v>3360.3190074393337</v>
      </c>
      <c r="V114" s="51">
        <f t="shared" si="42"/>
        <v>2880.2734349480002</v>
      </c>
      <c r="W114" s="49">
        <f t="shared" si="37"/>
        <v>0</v>
      </c>
      <c r="X114" s="52">
        <f t="shared" si="38"/>
        <v>2880.2734349480002</v>
      </c>
      <c r="Y114" s="51">
        <f t="shared" si="39"/>
        <v>2400.227862456667</v>
      </c>
      <c r="Z114" s="49">
        <f t="shared" si="40"/>
        <v>0</v>
      </c>
      <c r="AA114" s="52">
        <f t="shared" si="41"/>
        <v>2400.227862456667</v>
      </c>
    </row>
    <row r="115" spans="1:27" ht="13.5" customHeight="1">
      <c r="A115" s="124">
        <v>5</v>
      </c>
      <c r="B115" s="217">
        <v>43678</v>
      </c>
      <c r="C115" s="174">
        <v>998</v>
      </c>
      <c r="D115" s="96">
        <f>'base(indices)'!G119</f>
        <v>1.10901939</v>
      </c>
      <c r="E115" s="58">
        <f t="shared" si="30"/>
        <v>1106.80135122</v>
      </c>
      <c r="F115" s="59">
        <v>0</v>
      </c>
      <c r="G115" s="60">
        <f t="shared" si="31"/>
        <v>0</v>
      </c>
      <c r="H115" s="190">
        <f t="shared" si="43"/>
        <v>4427.2054048800001</v>
      </c>
      <c r="I115" s="106">
        <f t="shared" si="45"/>
        <v>368.93378374000002</v>
      </c>
      <c r="J115" s="106">
        <f t="shared" si="44"/>
        <v>4796.1391886199999</v>
      </c>
      <c r="K115" s="63"/>
      <c r="L115" s="75">
        <f t="shared" si="48"/>
        <v>4796.1391886199999</v>
      </c>
      <c r="M115" s="65">
        <f t="shared" si="49"/>
        <v>4316.5252697579999</v>
      </c>
      <c r="N115" s="63">
        <f t="shared" si="46"/>
        <v>0</v>
      </c>
      <c r="O115" s="66">
        <f t="shared" si="47"/>
        <v>4316.5252697579999</v>
      </c>
      <c r="P115" s="63">
        <f t="shared" si="50"/>
        <v>3836.9113508959999</v>
      </c>
      <c r="Q115" s="63">
        <f t="shared" si="32"/>
        <v>0</v>
      </c>
      <c r="R115" s="67">
        <f t="shared" si="33"/>
        <v>3836.9113508959999</v>
      </c>
      <c r="S115" s="65">
        <f t="shared" si="34"/>
        <v>3357.2974320339999</v>
      </c>
      <c r="T115" s="63">
        <f t="shared" si="35"/>
        <v>0</v>
      </c>
      <c r="U115" s="66">
        <f t="shared" si="36"/>
        <v>3357.2974320339999</v>
      </c>
      <c r="V115" s="65">
        <f t="shared" si="42"/>
        <v>2877.6835131719999</v>
      </c>
      <c r="W115" s="63">
        <f t="shared" si="37"/>
        <v>0</v>
      </c>
      <c r="X115" s="66">
        <f t="shared" si="38"/>
        <v>2877.6835131719999</v>
      </c>
      <c r="Y115" s="65">
        <f t="shared" si="39"/>
        <v>2398.06959431</v>
      </c>
      <c r="Z115" s="63">
        <f t="shared" si="40"/>
        <v>0</v>
      </c>
      <c r="AA115" s="66">
        <f t="shared" si="41"/>
        <v>2398.06959431</v>
      </c>
    </row>
    <row r="116" spans="1:27" ht="13.5" customHeight="1">
      <c r="A116" s="124">
        <v>5</v>
      </c>
      <c r="B116" s="216">
        <v>43709</v>
      </c>
      <c r="C116" s="174">
        <v>998</v>
      </c>
      <c r="D116" s="96">
        <f>'base(indices)'!G120</f>
        <v>1.10813289</v>
      </c>
      <c r="E116" s="69">
        <f t="shared" si="30"/>
        <v>1105.9166242200001</v>
      </c>
      <c r="F116" s="59">
        <v>0</v>
      </c>
      <c r="G116" s="70">
        <f t="shared" si="31"/>
        <v>0</v>
      </c>
      <c r="H116" s="190">
        <f t="shared" si="43"/>
        <v>4423.6664968800005</v>
      </c>
      <c r="I116" s="107">
        <f t="shared" si="45"/>
        <v>368.63887474000006</v>
      </c>
      <c r="J116" s="107">
        <f t="shared" si="44"/>
        <v>4792.3053716200002</v>
      </c>
      <c r="K116" s="49"/>
      <c r="L116" s="50">
        <f t="shared" si="48"/>
        <v>4792.3053716200002</v>
      </c>
      <c r="M116" s="51">
        <f t="shared" si="49"/>
        <v>4313.0748344580006</v>
      </c>
      <c r="N116" s="49">
        <f t="shared" si="46"/>
        <v>0</v>
      </c>
      <c r="O116" s="52">
        <f t="shared" si="47"/>
        <v>4313.0748344580006</v>
      </c>
      <c r="P116" s="73">
        <f t="shared" si="50"/>
        <v>3833.8442972960001</v>
      </c>
      <c r="Q116" s="49">
        <f t="shared" si="32"/>
        <v>0</v>
      </c>
      <c r="R116" s="53">
        <f t="shared" si="33"/>
        <v>3833.8442972960001</v>
      </c>
      <c r="S116" s="51">
        <f t="shared" si="34"/>
        <v>3354.6137601340001</v>
      </c>
      <c r="T116" s="49">
        <f t="shared" si="35"/>
        <v>0</v>
      </c>
      <c r="U116" s="52">
        <f t="shared" si="36"/>
        <v>3354.6137601340001</v>
      </c>
      <c r="V116" s="51">
        <f t="shared" si="42"/>
        <v>2875.3832229720001</v>
      </c>
      <c r="W116" s="49">
        <f t="shared" si="37"/>
        <v>0</v>
      </c>
      <c r="X116" s="52">
        <f t="shared" si="38"/>
        <v>2875.3832229720001</v>
      </c>
      <c r="Y116" s="51">
        <f t="shared" si="39"/>
        <v>2396.1526858100001</v>
      </c>
      <c r="Z116" s="49">
        <f t="shared" si="40"/>
        <v>0</v>
      </c>
      <c r="AA116" s="52">
        <f t="shared" si="41"/>
        <v>2396.1526858100001</v>
      </c>
    </row>
    <row r="117" spans="1:27" ht="13.5" customHeight="1">
      <c r="A117" s="124">
        <v>5</v>
      </c>
      <c r="B117" s="216">
        <v>43739</v>
      </c>
      <c r="C117" s="174">
        <v>998</v>
      </c>
      <c r="D117" s="96">
        <f>'base(indices)'!G121</f>
        <v>1.1071364699999999</v>
      </c>
      <c r="E117" s="58">
        <f t="shared" si="30"/>
        <v>1104.9221970599999</v>
      </c>
      <c r="F117" s="59">
        <v>0</v>
      </c>
      <c r="G117" s="60">
        <f t="shared" si="31"/>
        <v>0</v>
      </c>
      <c r="H117" s="190">
        <f t="shared" si="43"/>
        <v>4419.6887882399997</v>
      </c>
      <c r="I117" s="106">
        <f t="shared" si="45"/>
        <v>368.30739901999999</v>
      </c>
      <c r="J117" s="106">
        <f t="shared" si="44"/>
        <v>4787.9961872599997</v>
      </c>
      <c r="K117" s="63"/>
      <c r="L117" s="75">
        <f t="shared" si="48"/>
        <v>4787.9961872599997</v>
      </c>
      <c r="M117" s="65">
        <f t="shared" si="49"/>
        <v>4309.1965685340001</v>
      </c>
      <c r="N117" s="63">
        <f t="shared" si="46"/>
        <v>0</v>
      </c>
      <c r="O117" s="66">
        <f t="shared" si="47"/>
        <v>4309.1965685340001</v>
      </c>
      <c r="P117" s="63">
        <f t="shared" si="50"/>
        <v>3830.396949808</v>
      </c>
      <c r="Q117" s="63">
        <f t="shared" si="32"/>
        <v>0</v>
      </c>
      <c r="R117" s="67">
        <f t="shared" si="33"/>
        <v>3830.396949808</v>
      </c>
      <c r="S117" s="65">
        <f t="shared" si="34"/>
        <v>3351.5973310819995</v>
      </c>
      <c r="T117" s="63">
        <f t="shared" si="35"/>
        <v>0</v>
      </c>
      <c r="U117" s="66">
        <f t="shared" si="36"/>
        <v>3351.5973310819995</v>
      </c>
      <c r="V117" s="65">
        <f t="shared" si="42"/>
        <v>2872.7977123559999</v>
      </c>
      <c r="W117" s="63">
        <f t="shared" si="37"/>
        <v>0</v>
      </c>
      <c r="X117" s="66">
        <f t="shared" si="38"/>
        <v>2872.7977123559999</v>
      </c>
      <c r="Y117" s="65">
        <f t="shared" si="39"/>
        <v>2393.9980936299999</v>
      </c>
      <c r="Z117" s="63">
        <f t="shared" si="40"/>
        <v>0</v>
      </c>
      <c r="AA117" s="66">
        <f t="shared" si="41"/>
        <v>2393.9980936299999</v>
      </c>
    </row>
    <row r="118" spans="1:27" ht="13.5" customHeight="1">
      <c r="A118" s="124">
        <v>5</v>
      </c>
      <c r="B118" s="217">
        <v>43770</v>
      </c>
      <c r="C118" s="174">
        <v>998</v>
      </c>
      <c r="D118" s="96">
        <f>'base(indices)'!G122</f>
        <v>1.10614094</v>
      </c>
      <c r="E118" s="69">
        <f t="shared" si="30"/>
        <v>1103.9286581199999</v>
      </c>
      <c r="F118" s="59">
        <v>0</v>
      </c>
      <c r="G118" s="70">
        <f t="shared" si="31"/>
        <v>0</v>
      </c>
      <c r="H118" s="190">
        <f>(E118+G118)*4</f>
        <v>4415.7146324799996</v>
      </c>
      <c r="I118" s="107">
        <f>E118/3</f>
        <v>367.97621937333332</v>
      </c>
      <c r="J118" s="107">
        <f t="shared" si="44"/>
        <v>4783.6908518533328</v>
      </c>
      <c r="K118" s="49"/>
      <c r="L118" s="50">
        <f t="shared" si="48"/>
        <v>4783.6908518533328</v>
      </c>
      <c r="M118" s="51">
        <f t="shared" si="49"/>
        <v>4305.3217666679993</v>
      </c>
      <c r="N118" s="49">
        <f t="shared" si="46"/>
        <v>0</v>
      </c>
      <c r="O118" s="52">
        <f t="shared" si="47"/>
        <v>4305.3217666679993</v>
      </c>
      <c r="P118" s="73">
        <f t="shared" si="50"/>
        <v>3826.9526814826663</v>
      </c>
      <c r="Q118" s="49">
        <f t="shared" si="32"/>
        <v>0</v>
      </c>
      <c r="R118" s="53">
        <f t="shared" si="33"/>
        <v>3826.9526814826663</v>
      </c>
      <c r="S118" s="51">
        <f t="shared" si="34"/>
        <v>3348.5835962973329</v>
      </c>
      <c r="T118" s="49">
        <f t="shared" si="35"/>
        <v>0</v>
      </c>
      <c r="U118" s="52">
        <f t="shared" si="36"/>
        <v>3348.5835962973329</v>
      </c>
      <c r="V118" s="51">
        <f t="shared" si="42"/>
        <v>2870.2145111119994</v>
      </c>
      <c r="W118" s="49">
        <f t="shared" si="37"/>
        <v>0</v>
      </c>
      <c r="X118" s="52">
        <f t="shared" si="38"/>
        <v>2870.2145111119994</v>
      </c>
      <c r="Y118" s="51">
        <f t="shared" si="39"/>
        <v>2391.8454259266664</v>
      </c>
      <c r="Z118" s="49">
        <f t="shared" si="40"/>
        <v>0</v>
      </c>
      <c r="AA118" s="52">
        <f t="shared" si="41"/>
        <v>2391.8454259266664</v>
      </c>
    </row>
    <row r="119" spans="1:27" ht="13.5" customHeight="1" thickBot="1">
      <c r="A119" s="124">
        <v>5</v>
      </c>
      <c r="B119" s="216">
        <v>43800</v>
      </c>
      <c r="C119" s="57">
        <v>998</v>
      </c>
      <c r="D119" s="96">
        <f>'base(indices)'!G123</f>
        <v>1.1045945100000001</v>
      </c>
      <c r="E119" s="58">
        <f t="shared" si="30"/>
        <v>1102.3853209800002</v>
      </c>
      <c r="F119" s="59">
        <v>0</v>
      </c>
      <c r="G119" s="60">
        <f t="shared" si="31"/>
        <v>0</v>
      </c>
      <c r="H119" s="190">
        <f t="shared" si="43"/>
        <v>4409.5412839200008</v>
      </c>
      <c r="I119" s="125">
        <f t="shared" si="45"/>
        <v>367.46177366000006</v>
      </c>
      <c r="J119" s="125">
        <f t="shared" si="44"/>
        <v>4777.003057580001</v>
      </c>
      <c r="K119" s="63"/>
      <c r="L119" s="75">
        <f t="shared" si="48"/>
        <v>4777.003057580001</v>
      </c>
      <c r="M119" s="65">
        <f t="shared" si="49"/>
        <v>4299.3027518220015</v>
      </c>
      <c r="N119" s="63">
        <f t="shared" si="46"/>
        <v>0</v>
      </c>
      <c r="O119" s="66">
        <f t="shared" si="47"/>
        <v>4299.3027518220015</v>
      </c>
      <c r="P119" s="63">
        <f t="shared" si="50"/>
        <v>3821.602446064001</v>
      </c>
      <c r="Q119" s="63">
        <f t="shared" si="32"/>
        <v>0</v>
      </c>
      <c r="R119" s="67">
        <f t="shared" si="33"/>
        <v>3821.602446064001</v>
      </c>
      <c r="S119" s="65">
        <f t="shared" si="34"/>
        <v>3343.9021403060005</v>
      </c>
      <c r="T119" s="63">
        <f t="shared" si="35"/>
        <v>0</v>
      </c>
      <c r="U119" s="66">
        <f t="shared" si="36"/>
        <v>3343.9021403060005</v>
      </c>
      <c r="V119" s="65">
        <f t="shared" si="42"/>
        <v>2866.2018345480005</v>
      </c>
      <c r="W119" s="63">
        <f t="shared" si="37"/>
        <v>0</v>
      </c>
      <c r="X119" s="66">
        <f t="shared" si="38"/>
        <v>2866.2018345480005</v>
      </c>
      <c r="Y119" s="65">
        <f t="shared" si="39"/>
        <v>2388.5015287900005</v>
      </c>
      <c r="Z119" s="63">
        <f t="shared" si="40"/>
        <v>0</v>
      </c>
      <c r="AA119" s="66">
        <f t="shared" si="41"/>
        <v>2388.5015287900005</v>
      </c>
    </row>
    <row r="120" spans="1:27" ht="13.5" customHeight="1" thickBot="1">
      <c r="A120" s="124">
        <v>5</v>
      </c>
      <c r="B120" s="217">
        <v>43831</v>
      </c>
      <c r="C120" s="174">
        <v>1039</v>
      </c>
      <c r="D120" s="96">
        <f>'base(indices)'!G124</f>
        <v>1.0931167799999999</v>
      </c>
      <c r="E120" s="58">
        <f t="shared" si="30"/>
        <v>1135.74833442</v>
      </c>
      <c r="F120" s="59">
        <v>0</v>
      </c>
      <c r="G120" s="60">
        <f t="shared" si="31"/>
        <v>0</v>
      </c>
      <c r="H120" s="190">
        <f t="shared" si="43"/>
        <v>4542.99333768</v>
      </c>
      <c r="I120" s="187">
        <f t="shared" si="45"/>
        <v>378.58277814000002</v>
      </c>
      <c r="J120" s="187">
        <f t="shared" si="44"/>
        <v>4921.5761158200003</v>
      </c>
      <c r="K120" s="73"/>
      <c r="L120" s="188">
        <f t="shared" si="48"/>
        <v>4921.5761158200003</v>
      </c>
      <c r="M120" s="138">
        <f t="shared" si="49"/>
        <v>4429.4185042380004</v>
      </c>
      <c r="N120" s="73">
        <f t="shared" si="46"/>
        <v>0</v>
      </c>
      <c r="O120" s="130">
        <f t="shared" si="47"/>
        <v>4429.4185042380004</v>
      </c>
      <c r="P120" s="73">
        <f t="shared" si="50"/>
        <v>3937.2608926560006</v>
      </c>
      <c r="Q120" s="73">
        <f t="shared" si="32"/>
        <v>0</v>
      </c>
      <c r="R120" s="189">
        <f t="shared" si="33"/>
        <v>3937.2608926560006</v>
      </c>
      <c r="S120" s="138">
        <f t="shared" si="34"/>
        <v>3445.1032810739998</v>
      </c>
      <c r="T120" s="73">
        <f t="shared" si="35"/>
        <v>0</v>
      </c>
      <c r="U120" s="130">
        <f t="shared" si="36"/>
        <v>3445.1032810739998</v>
      </c>
      <c r="V120" s="138">
        <f t="shared" si="42"/>
        <v>2952.945669492</v>
      </c>
      <c r="W120" s="73">
        <f t="shared" si="37"/>
        <v>0</v>
      </c>
      <c r="X120" s="130">
        <f t="shared" si="38"/>
        <v>2952.945669492</v>
      </c>
      <c r="Y120" s="138">
        <f t="shared" si="39"/>
        <v>2460.7880579100001</v>
      </c>
      <c r="Z120" s="73">
        <f t="shared" si="40"/>
        <v>0</v>
      </c>
      <c r="AA120" s="130">
        <f t="shared" si="41"/>
        <v>2460.7880579100001</v>
      </c>
    </row>
    <row r="121" spans="1:27" ht="13.5" customHeight="1" thickBot="1">
      <c r="A121" s="124">
        <v>5</v>
      </c>
      <c r="B121" s="216">
        <v>43862</v>
      </c>
      <c r="C121" s="174">
        <v>1045</v>
      </c>
      <c r="D121" s="96">
        <f>'base(indices)'!G125</f>
        <v>1.08541037</v>
      </c>
      <c r="E121" s="58">
        <f t="shared" si="30"/>
        <v>1134.25383665</v>
      </c>
      <c r="F121" s="59">
        <v>0</v>
      </c>
      <c r="G121" s="60">
        <f t="shared" si="31"/>
        <v>0</v>
      </c>
      <c r="H121" s="190">
        <f t="shared" si="43"/>
        <v>4537.0153466000002</v>
      </c>
      <c r="I121" s="125">
        <f t="shared" si="45"/>
        <v>378.0846122166667</v>
      </c>
      <c r="J121" s="125">
        <f t="shared" si="44"/>
        <v>4915.0999588166669</v>
      </c>
      <c r="K121" s="63"/>
      <c r="L121" s="75">
        <f t="shared" si="48"/>
        <v>4915.0999588166669</v>
      </c>
      <c r="M121" s="65">
        <f t="shared" si="49"/>
        <v>4423.5899629350006</v>
      </c>
      <c r="N121" s="63">
        <f t="shared" si="46"/>
        <v>0</v>
      </c>
      <c r="O121" s="66">
        <f t="shared" si="47"/>
        <v>4423.5899629350006</v>
      </c>
      <c r="P121" s="63">
        <f t="shared" si="50"/>
        <v>3932.0799670533338</v>
      </c>
      <c r="Q121" s="63">
        <f t="shared" si="32"/>
        <v>0</v>
      </c>
      <c r="R121" s="67">
        <f t="shared" si="33"/>
        <v>3932.0799670533338</v>
      </c>
      <c r="S121" s="65">
        <f t="shared" si="34"/>
        <v>3440.5699711716666</v>
      </c>
      <c r="T121" s="63">
        <f t="shared" si="35"/>
        <v>0</v>
      </c>
      <c r="U121" s="66">
        <f t="shared" si="36"/>
        <v>3440.5699711716666</v>
      </c>
      <c r="V121" s="65">
        <f t="shared" si="42"/>
        <v>2949.0599752900002</v>
      </c>
      <c r="W121" s="63">
        <f t="shared" si="37"/>
        <v>0</v>
      </c>
      <c r="X121" s="66">
        <f t="shared" si="38"/>
        <v>2949.0599752900002</v>
      </c>
      <c r="Y121" s="65">
        <f t="shared" si="39"/>
        <v>2457.5499794083335</v>
      </c>
      <c r="Z121" s="63">
        <f t="shared" si="40"/>
        <v>0</v>
      </c>
      <c r="AA121" s="66">
        <f t="shared" si="41"/>
        <v>2457.5499794083335</v>
      </c>
    </row>
    <row r="122" spans="1:27" ht="13.5" customHeight="1" thickBot="1">
      <c r="A122" s="124">
        <v>5</v>
      </c>
      <c r="B122" s="217">
        <v>43891</v>
      </c>
      <c r="C122" s="174">
        <v>1045</v>
      </c>
      <c r="D122" s="96">
        <f>'base(indices)'!G126</f>
        <v>1.0830277100000001</v>
      </c>
      <c r="E122" s="58">
        <f t="shared" si="30"/>
        <v>1131.7639569500002</v>
      </c>
      <c r="F122" s="59">
        <v>0</v>
      </c>
      <c r="G122" s="60">
        <f t="shared" si="31"/>
        <v>0</v>
      </c>
      <c r="H122" s="190">
        <f t="shared" si="43"/>
        <v>4527.0558278000008</v>
      </c>
      <c r="I122" s="187">
        <f t="shared" si="45"/>
        <v>377.25465231666675</v>
      </c>
      <c r="J122" s="187">
        <f t="shared" si="44"/>
        <v>4904.3104801166673</v>
      </c>
      <c r="K122" s="73"/>
      <c r="L122" s="188">
        <f t="shared" si="48"/>
        <v>4904.3104801166673</v>
      </c>
      <c r="M122" s="138">
        <f t="shared" si="49"/>
        <v>4413.8794321050009</v>
      </c>
      <c r="N122" s="73">
        <f t="shared" si="46"/>
        <v>0</v>
      </c>
      <c r="O122" s="130">
        <f t="shared" si="47"/>
        <v>4413.8794321050009</v>
      </c>
      <c r="P122" s="73">
        <f t="shared" si="50"/>
        <v>3923.448384093334</v>
      </c>
      <c r="Q122" s="73">
        <f t="shared" si="32"/>
        <v>0</v>
      </c>
      <c r="R122" s="189">
        <f t="shared" si="33"/>
        <v>3923.448384093334</v>
      </c>
      <c r="S122" s="138">
        <f t="shared" si="34"/>
        <v>3433.0173360816671</v>
      </c>
      <c r="T122" s="73">
        <f t="shared" si="35"/>
        <v>0</v>
      </c>
      <c r="U122" s="130">
        <f t="shared" si="36"/>
        <v>3433.0173360816671</v>
      </c>
      <c r="V122" s="138">
        <f t="shared" si="42"/>
        <v>2942.5862880700001</v>
      </c>
      <c r="W122" s="73">
        <f t="shared" si="37"/>
        <v>0</v>
      </c>
      <c r="X122" s="130">
        <f t="shared" si="38"/>
        <v>2942.5862880700001</v>
      </c>
      <c r="Y122" s="138">
        <f t="shared" si="39"/>
        <v>2452.1552400583337</v>
      </c>
      <c r="Z122" s="73">
        <f t="shared" si="40"/>
        <v>0</v>
      </c>
      <c r="AA122" s="130">
        <f t="shared" si="41"/>
        <v>2452.1552400583337</v>
      </c>
    </row>
    <row r="123" spans="1:27" ht="13.5" customHeight="1" thickBot="1">
      <c r="A123" s="124">
        <v>5</v>
      </c>
      <c r="B123" s="216">
        <v>43922</v>
      </c>
      <c r="C123" s="174">
        <v>1045</v>
      </c>
      <c r="D123" s="96">
        <f>'base(indices)'!G127</f>
        <v>1.08281114</v>
      </c>
      <c r="E123" s="58">
        <f t="shared" si="30"/>
        <v>1131.5376412999999</v>
      </c>
      <c r="F123" s="59">
        <v>0</v>
      </c>
      <c r="G123" s="60">
        <f t="shared" si="31"/>
        <v>0</v>
      </c>
      <c r="H123" s="190">
        <f t="shared" si="43"/>
        <v>4526.1505651999996</v>
      </c>
      <c r="I123" s="125">
        <f t="shared" si="45"/>
        <v>377.17921376666663</v>
      </c>
      <c r="J123" s="125">
        <f t="shared" si="44"/>
        <v>4903.3297789666667</v>
      </c>
      <c r="K123" s="63"/>
      <c r="L123" s="75">
        <f t="shared" si="48"/>
        <v>4903.3297789666667</v>
      </c>
      <c r="M123" s="65">
        <f t="shared" si="49"/>
        <v>4412.9968010700004</v>
      </c>
      <c r="N123" s="63">
        <f t="shared" si="46"/>
        <v>0</v>
      </c>
      <c r="O123" s="66">
        <f t="shared" si="47"/>
        <v>4412.9968010700004</v>
      </c>
      <c r="P123" s="63">
        <f t="shared" si="50"/>
        <v>3922.6638231733336</v>
      </c>
      <c r="Q123" s="63">
        <f t="shared" si="32"/>
        <v>0</v>
      </c>
      <c r="R123" s="67">
        <f t="shared" si="33"/>
        <v>3922.6638231733336</v>
      </c>
      <c r="S123" s="65">
        <f t="shared" si="34"/>
        <v>3432.3308452766664</v>
      </c>
      <c r="T123" s="63">
        <f t="shared" si="35"/>
        <v>0</v>
      </c>
      <c r="U123" s="66">
        <f t="shared" si="36"/>
        <v>3432.3308452766664</v>
      </c>
      <c r="V123" s="65">
        <f t="shared" si="42"/>
        <v>2941.9978673800001</v>
      </c>
      <c r="W123" s="63">
        <f t="shared" si="37"/>
        <v>0</v>
      </c>
      <c r="X123" s="66">
        <f t="shared" si="38"/>
        <v>2941.9978673800001</v>
      </c>
      <c r="Y123" s="65">
        <f t="shared" si="39"/>
        <v>2451.6648894833334</v>
      </c>
      <c r="Z123" s="63">
        <f t="shared" si="40"/>
        <v>0</v>
      </c>
      <c r="AA123" s="66">
        <f t="shared" si="41"/>
        <v>2451.6648894833334</v>
      </c>
    </row>
    <row r="124" spans="1:27" ht="13.5" customHeight="1" thickBot="1">
      <c r="A124" s="124">
        <v>5</v>
      </c>
      <c r="B124" s="217">
        <v>43952</v>
      </c>
      <c r="C124" s="174">
        <v>1045</v>
      </c>
      <c r="D124" s="96">
        <f>'base(indices)'!G128</f>
        <v>1.08291944</v>
      </c>
      <c r="E124" s="58">
        <f t="shared" si="30"/>
        <v>1131.6508148</v>
      </c>
      <c r="F124" s="59">
        <v>0</v>
      </c>
      <c r="G124" s="60">
        <f t="shared" si="31"/>
        <v>0</v>
      </c>
      <c r="H124" s="190">
        <f t="shared" si="43"/>
        <v>4526.6032592000001</v>
      </c>
      <c r="I124" s="187">
        <f t="shared" si="45"/>
        <v>377.21693826666666</v>
      </c>
      <c r="J124" s="187">
        <f t="shared" si="44"/>
        <v>4903.8201974666672</v>
      </c>
      <c r="K124" s="73"/>
      <c r="L124" s="188">
        <f t="shared" si="48"/>
        <v>4903.8201974666672</v>
      </c>
      <c r="M124" s="138">
        <f t="shared" si="49"/>
        <v>4413.4381777200006</v>
      </c>
      <c r="N124" s="73">
        <f t="shared" si="46"/>
        <v>0</v>
      </c>
      <c r="O124" s="130">
        <f t="shared" si="47"/>
        <v>4413.4381777200006</v>
      </c>
      <c r="P124" s="73">
        <f t="shared" si="50"/>
        <v>3923.0561579733339</v>
      </c>
      <c r="Q124" s="73">
        <f t="shared" si="32"/>
        <v>0</v>
      </c>
      <c r="R124" s="189">
        <f t="shared" si="33"/>
        <v>3923.0561579733339</v>
      </c>
      <c r="S124" s="138">
        <f t="shared" si="34"/>
        <v>3432.6741382266669</v>
      </c>
      <c r="T124" s="73">
        <f t="shared" si="35"/>
        <v>0</v>
      </c>
      <c r="U124" s="130">
        <f t="shared" si="36"/>
        <v>3432.6741382266669</v>
      </c>
      <c r="V124" s="138">
        <f t="shared" si="42"/>
        <v>2942.2921184800002</v>
      </c>
      <c r="W124" s="73">
        <f t="shared" si="37"/>
        <v>0</v>
      </c>
      <c r="X124" s="130">
        <f t="shared" si="38"/>
        <v>2942.2921184800002</v>
      </c>
      <c r="Y124" s="138">
        <f t="shared" si="39"/>
        <v>2451.9100987333336</v>
      </c>
      <c r="Z124" s="73">
        <f t="shared" si="40"/>
        <v>0</v>
      </c>
      <c r="AA124" s="130">
        <f t="shared" si="41"/>
        <v>2451.9100987333336</v>
      </c>
    </row>
    <row r="125" spans="1:27" ht="13.5" customHeight="1" thickBot="1">
      <c r="A125" s="124">
        <v>5</v>
      </c>
      <c r="B125" s="216">
        <v>43983</v>
      </c>
      <c r="C125" s="174">
        <v>1045</v>
      </c>
      <c r="D125" s="96">
        <f>'base(indices)'!G129</f>
        <v>1.08934658</v>
      </c>
      <c r="E125" s="58">
        <f t="shared" si="30"/>
        <v>1138.3671761000001</v>
      </c>
      <c r="F125" s="59">
        <v>0</v>
      </c>
      <c r="G125" s="60">
        <f t="shared" si="31"/>
        <v>0</v>
      </c>
      <c r="H125" s="190">
        <f t="shared" si="43"/>
        <v>4553.4687044000002</v>
      </c>
      <c r="I125" s="125">
        <f t="shared" si="45"/>
        <v>379.45572536666668</v>
      </c>
      <c r="J125" s="125">
        <f t="shared" si="44"/>
        <v>4932.9244297666664</v>
      </c>
      <c r="K125" s="63"/>
      <c r="L125" s="75">
        <f t="shared" si="48"/>
        <v>4932.9244297666664</v>
      </c>
      <c r="M125" s="65">
        <f t="shared" si="49"/>
        <v>4439.6319867900002</v>
      </c>
      <c r="N125" s="63">
        <f t="shared" si="46"/>
        <v>0</v>
      </c>
      <c r="O125" s="66">
        <f t="shared" si="47"/>
        <v>4439.6319867900002</v>
      </c>
      <c r="P125" s="63">
        <f t="shared" si="50"/>
        <v>3946.3395438133334</v>
      </c>
      <c r="Q125" s="63">
        <f t="shared" si="32"/>
        <v>0</v>
      </c>
      <c r="R125" s="67">
        <f t="shared" si="33"/>
        <v>3946.3395438133334</v>
      </c>
      <c r="S125" s="65">
        <f t="shared" si="34"/>
        <v>3453.0471008366662</v>
      </c>
      <c r="T125" s="63">
        <f t="shared" si="35"/>
        <v>0</v>
      </c>
      <c r="U125" s="66">
        <f t="shared" si="36"/>
        <v>3453.0471008366662</v>
      </c>
      <c r="V125" s="65">
        <f t="shared" si="42"/>
        <v>2959.75465786</v>
      </c>
      <c r="W125" s="63">
        <f t="shared" si="37"/>
        <v>0</v>
      </c>
      <c r="X125" s="66">
        <f t="shared" si="38"/>
        <v>2959.75465786</v>
      </c>
      <c r="Y125" s="65">
        <f t="shared" si="39"/>
        <v>2466.4622148833332</v>
      </c>
      <c r="Z125" s="63">
        <f t="shared" si="40"/>
        <v>0</v>
      </c>
      <c r="AA125" s="66">
        <f t="shared" si="41"/>
        <v>2466.4622148833332</v>
      </c>
    </row>
    <row r="126" spans="1:27" ht="13.5" customHeight="1" thickBot="1">
      <c r="A126" s="124">
        <v>5</v>
      </c>
      <c r="B126" s="217">
        <v>44013</v>
      </c>
      <c r="C126" s="174">
        <v>1045</v>
      </c>
      <c r="D126" s="96">
        <f>'base(indices)'!G130</f>
        <v>1.08912875</v>
      </c>
      <c r="E126" s="58">
        <f t="shared" si="30"/>
        <v>1138.13954375</v>
      </c>
      <c r="F126" s="59">
        <v>0</v>
      </c>
      <c r="G126" s="60">
        <f t="shared" si="31"/>
        <v>0</v>
      </c>
      <c r="H126" s="190">
        <f t="shared" si="43"/>
        <v>4552.5581750000001</v>
      </c>
      <c r="I126" s="187">
        <f t="shared" si="45"/>
        <v>379.37984791666668</v>
      </c>
      <c r="J126" s="187">
        <f t="shared" si="44"/>
        <v>4931.9380229166673</v>
      </c>
      <c r="K126" s="73"/>
      <c r="L126" s="188">
        <f t="shared" si="48"/>
        <v>4931.9380229166673</v>
      </c>
      <c r="M126" s="138">
        <f t="shared" si="49"/>
        <v>4438.7442206250007</v>
      </c>
      <c r="N126" s="73">
        <f t="shared" si="46"/>
        <v>0</v>
      </c>
      <c r="O126" s="130">
        <f t="shared" si="47"/>
        <v>4438.7442206250007</v>
      </c>
      <c r="P126" s="73">
        <f t="shared" si="50"/>
        <v>3945.5504183333342</v>
      </c>
      <c r="Q126" s="73">
        <f t="shared" si="32"/>
        <v>0</v>
      </c>
      <c r="R126" s="189">
        <f t="shared" si="33"/>
        <v>3945.5504183333342</v>
      </c>
      <c r="S126" s="138">
        <f t="shared" si="34"/>
        <v>3452.3566160416667</v>
      </c>
      <c r="T126" s="73">
        <f t="shared" si="35"/>
        <v>0</v>
      </c>
      <c r="U126" s="130">
        <f t="shared" si="36"/>
        <v>3452.3566160416667</v>
      </c>
      <c r="V126" s="138">
        <f t="shared" si="42"/>
        <v>2959.1628137500002</v>
      </c>
      <c r="W126" s="73">
        <f t="shared" si="37"/>
        <v>0</v>
      </c>
      <c r="X126" s="130">
        <f t="shared" si="38"/>
        <v>2959.1628137500002</v>
      </c>
      <c r="Y126" s="138">
        <f t="shared" si="39"/>
        <v>2465.9690114583336</v>
      </c>
      <c r="Z126" s="73">
        <f t="shared" si="40"/>
        <v>0</v>
      </c>
      <c r="AA126" s="130">
        <f t="shared" si="41"/>
        <v>2465.9690114583336</v>
      </c>
    </row>
    <row r="127" spans="1:27" ht="13.5" customHeight="1" thickBot="1">
      <c r="A127" s="124">
        <v>5</v>
      </c>
      <c r="B127" s="216">
        <v>44044</v>
      </c>
      <c r="C127" s="174">
        <v>1045</v>
      </c>
      <c r="D127" s="96">
        <f>'base(indices)'!G131</f>
        <v>1.0858711400000001</v>
      </c>
      <c r="E127" s="58">
        <f t="shared" si="30"/>
        <v>1134.7353413000001</v>
      </c>
      <c r="F127" s="59">
        <v>0</v>
      </c>
      <c r="G127" s="60">
        <f t="shared" si="31"/>
        <v>0</v>
      </c>
      <c r="H127" s="190">
        <f t="shared" si="43"/>
        <v>4538.9413652000003</v>
      </c>
      <c r="I127" s="125">
        <f t="shared" si="45"/>
        <v>378.24511376666669</v>
      </c>
      <c r="J127" s="125">
        <f t="shared" si="44"/>
        <v>4917.186478966667</v>
      </c>
      <c r="K127" s="63"/>
      <c r="L127" s="75">
        <f t="shared" si="48"/>
        <v>4917.186478966667</v>
      </c>
      <c r="M127" s="65">
        <f t="shared" si="49"/>
        <v>4425.4678310700001</v>
      </c>
      <c r="N127" s="63">
        <f t="shared" si="46"/>
        <v>0</v>
      </c>
      <c r="O127" s="66">
        <f t="shared" si="47"/>
        <v>4425.4678310700001</v>
      </c>
      <c r="P127" s="63">
        <f t="shared" si="50"/>
        <v>3933.7491831733337</v>
      </c>
      <c r="Q127" s="63">
        <f t="shared" si="32"/>
        <v>0</v>
      </c>
      <c r="R127" s="67">
        <f t="shared" si="33"/>
        <v>3933.7491831733337</v>
      </c>
      <c r="S127" s="65">
        <f t="shared" si="34"/>
        <v>3442.0305352766668</v>
      </c>
      <c r="T127" s="63">
        <f t="shared" si="35"/>
        <v>0</v>
      </c>
      <c r="U127" s="66">
        <f t="shared" si="36"/>
        <v>3442.0305352766668</v>
      </c>
      <c r="V127" s="65">
        <f t="shared" si="42"/>
        <v>2950.3118873799999</v>
      </c>
      <c r="W127" s="63">
        <f t="shared" si="37"/>
        <v>0</v>
      </c>
      <c r="X127" s="66">
        <f t="shared" si="38"/>
        <v>2950.3118873799999</v>
      </c>
      <c r="Y127" s="65">
        <f t="shared" si="39"/>
        <v>2458.5932394833335</v>
      </c>
      <c r="Z127" s="63">
        <f t="shared" si="40"/>
        <v>0</v>
      </c>
      <c r="AA127" s="66">
        <f t="shared" si="41"/>
        <v>2458.5932394833335</v>
      </c>
    </row>
    <row r="128" spans="1:27" ht="13.5" customHeight="1" thickBot="1">
      <c r="A128" s="124">
        <v>5</v>
      </c>
      <c r="B128" s="217">
        <v>44075</v>
      </c>
      <c r="C128" s="174">
        <v>1045</v>
      </c>
      <c r="D128" s="96">
        <f>'base(indices)'!G132</f>
        <v>1.0833793700000001</v>
      </c>
      <c r="E128" s="58">
        <f t="shared" si="30"/>
        <v>1132.1314416500002</v>
      </c>
      <c r="F128" s="59">
        <v>0</v>
      </c>
      <c r="G128" s="60">
        <f t="shared" si="31"/>
        <v>0</v>
      </c>
      <c r="H128" s="190">
        <f t="shared" si="43"/>
        <v>4528.5257666000007</v>
      </c>
      <c r="I128" s="187">
        <f t="shared" si="45"/>
        <v>377.37714721666674</v>
      </c>
      <c r="J128" s="187">
        <f t="shared" si="44"/>
        <v>4905.902913816667</v>
      </c>
      <c r="K128" s="73"/>
      <c r="L128" s="188">
        <f t="shared" si="48"/>
        <v>4905.902913816667</v>
      </c>
      <c r="M128" s="138">
        <f t="shared" si="49"/>
        <v>4415.3126224350008</v>
      </c>
      <c r="N128" s="73">
        <f t="shared" si="46"/>
        <v>0</v>
      </c>
      <c r="O128" s="130">
        <f t="shared" si="47"/>
        <v>4415.3126224350008</v>
      </c>
      <c r="P128" s="73">
        <f t="shared" si="50"/>
        <v>3924.7223310533336</v>
      </c>
      <c r="Q128" s="73">
        <f t="shared" si="32"/>
        <v>0</v>
      </c>
      <c r="R128" s="189">
        <f t="shared" si="33"/>
        <v>3924.7223310533336</v>
      </c>
      <c r="S128" s="138">
        <f t="shared" si="34"/>
        <v>3434.1320396716669</v>
      </c>
      <c r="T128" s="73">
        <f t="shared" si="35"/>
        <v>0</v>
      </c>
      <c r="U128" s="130">
        <f t="shared" si="36"/>
        <v>3434.1320396716669</v>
      </c>
      <c r="V128" s="138">
        <f t="shared" si="42"/>
        <v>2943.5417482900002</v>
      </c>
      <c r="W128" s="73">
        <f t="shared" si="37"/>
        <v>0</v>
      </c>
      <c r="X128" s="130">
        <f t="shared" si="38"/>
        <v>2943.5417482900002</v>
      </c>
      <c r="Y128" s="138">
        <f t="shared" si="39"/>
        <v>2452.9514569083335</v>
      </c>
      <c r="Z128" s="73">
        <f t="shared" si="40"/>
        <v>0</v>
      </c>
      <c r="AA128" s="130">
        <f t="shared" si="41"/>
        <v>2452.9514569083335</v>
      </c>
    </row>
    <row r="129" spans="1:27" ht="13.5" customHeight="1" thickBot="1">
      <c r="A129" s="124">
        <v>5</v>
      </c>
      <c r="B129" s="216">
        <v>44105</v>
      </c>
      <c r="C129" s="174">
        <v>1045</v>
      </c>
      <c r="D129" s="96">
        <f>'base(indices)'!G133</f>
        <v>1.0785260000000001</v>
      </c>
      <c r="E129" s="58">
        <f t="shared" si="30"/>
        <v>1127.0596700000001</v>
      </c>
      <c r="F129" s="59">
        <v>0</v>
      </c>
      <c r="G129" s="60">
        <f t="shared" si="31"/>
        <v>0</v>
      </c>
      <c r="H129" s="190">
        <f t="shared" si="43"/>
        <v>4508.2386800000004</v>
      </c>
      <c r="I129" s="125">
        <f t="shared" si="45"/>
        <v>375.68655666666672</v>
      </c>
      <c r="J129" s="125">
        <f t="shared" si="44"/>
        <v>4883.9252366666669</v>
      </c>
      <c r="K129" s="63"/>
      <c r="L129" s="75">
        <f t="shared" si="48"/>
        <v>4883.9252366666669</v>
      </c>
      <c r="M129" s="65">
        <f t="shared" si="49"/>
        <v>4395.5327130000005</v>
      </c>
      <c r="N129" s="63">
        <f t="shared" si="46"/>
        <v>0</v>
      </c>
      <c r="O129" s="66">
        <f t="shared" si="47"/>
        <v>4395.5327130000005</v>
      </c>
      <c r="P129" s="63">
        <f t="shared" si="50"/>
        <v>3907.1401893333336</v>
      </c>
      <c r="Q129" s="63">
        <f t="shared" si="32"/>
        <v>0</v>
      </c>
      <c r="R129" s="67">
        <f t="shared" si="33"/>
        <v>3907.1401893333336</v>
      </c>
      <c r="S129" s="65">
        <f t="shared" si="34"/>
        <v>3418.7476656666668</v>
      </c>
      <c r="T129" s="63">
        <f t="shared" si="35"/>
        <v>0</v>
      </c>
      <c r="U129" s="66">
        <f t="shared" si="36"/>
        <v>3418.7476656666668</v>
      </c>
      <c r="V129" s="65">
        <f t="shared" si="42"/>
        <v>2930.3551419999999</v>
      </c>
      <c r="W129" s="63">
        <f t="shared" si="37"/>
        <v>0</v>
      </c>
      <c r="X129" s="66">
        <f t="shared" si="38"/>
        <v>2930.3551419999999</v>
      </c>
      <c r="Y129" s="65">
        <f t="shared" si="39"/>
        <v>2441.9626183333335</v>
      </c>
      <c r="Z129" s="63">
        <f t="shared" si="40"/>
        <v>0</v>
      </c>
      <c r="AA129" s="66">
        <f t="shared" si="41"/>
        <v>2441.9626183333335</v>
      </c>
    </row>
    <row r="130" spans="1:27" ht="13.5" customHeight="1" thickBot="1">
      <c r="A130" s="124">
        <v>5</v>
      </c>
      <c r="B130" s="216">
        <v>44136</v>
      </c>
      <c r="C130" s="174">
        <v>1045</v>
      </c>
      <c r="D130" s="96">
        <f>'base(indices)'!G134</f>
        <v>1.0684822700000001</v>
      </c>
      <c r="E130" s="58">
        <f t="shared" si="30"/>
        <v>1116.5639721500002</v>
      </c>
      <c r="F130" s="59">
        <v>0</v>
      </c>
      <c r="G130" s="60">
        <f t="shared" si="31"/>
        <v>0</v>
      </c>
      <c r="H130" s="190">
        <f t="shared" si="43"/>
        <v>4466.2558886000006</v>
      </c>
      <c r="I130" s="187">
        <f t="shared" si="45"/>
        <v>372.18799071666672</v>
      </c>
      <c r="J130" s="187">
        <f t="shared" si="44"/>
        <v>4838.4438793166673</v>
      </c>
      <c r="K130" s="73"/>
      <c r="L130" s="188">
        <f t="shared" si="48"/>
        <v>4838.4438793166673</v>
      </c>
      <c r="M130" s="138">
        <f t="shared" si="49"/>
        <v>4354.5994913850009</v>
      </c>
      <c r="N130" s="73">
        <f t="shared" si="46"/>
        <v>0</v>
      </c>
      <c r="O130" s="130">
        <f t="shared" si="47"/>
        <v>4354.5994913850009</v>
      </c>
      <c r="P130" s="73">
        <f t="shared" si="50"/>
        <v>3870.755103453334</v>
      </c>
      <c r="Q130" s="73">
        <f t="shared" si="32"/>
        <v>0</v>
      </c>
      <c r="R130" s="189">
        <f t="shared" si="33"/>
        <v>3870.755103453334</v>
      </c>
      <c r="S130" s="138">
        <f t="shared" si="34"/>
        <v>3386.910715521667</v>
      </c>
      <c r="T130" s="73">
        <f t="shared" si="35"/>
        <v>0</v>
      </c>
      <c r="U130" s="130">
        <f t="shared" si="36"/>
        <v>3386.910715521667</v>
      </c>
      <c r="V130" s="138">
        <f t="shared" si="42"/>
        <v>2903.0663275900001</v>
      </c>
      <c r="W130" s="73">
        <f t="shared" si="37"/>
        <v>0</v>
      </c>
      <c r="X130" s="130">
        <f t="shared" si="38"/>
        <v>2903.0663275900001</v>
      </c>
      <c r="Y130" s="138">
        <f t="shared" si="39"/>
        <v>2419.2219396583337</v>
      </c>
      <c r="Z130" s="73">
        <f t="shared" si="40"/>
        <v>0</v>
      </c>
      <c r="AA130" s="130">
        <f t="shared" si="41"/>
        <v>2419.2219396583337</v>
      </c>
    </row>
    <row r="131" spans="1:27" ht="13.5" customHeight="1" thickBot="1">
      <c r="A131" s="229">
        <v>5</v>
      </c>
      <c r="B131" s="217">
        <v>44166</v>
      </c>
      <c r="C131" s="231">
        <v>1045</v>
      </c>
      <c r="D131" s="278">
        <f>'base(indices)'!G135</f>
        <v>1.0598970999999999</v>
      </c>
      <c r="E131" s="279">
        <f t="shared" si="30"/>
        <v>1107.5924694999999</v>
      </c>
      <c r="F131" s="234">
        <v>0</v>
      </c>
      <c r="G131" s="233">
        <f t="shared" si="31"/>
        <v>0</v>
      </c>
      <c r="H131" s="280">
        <f t="shared" si="43"/>
        <v>4430.3698779999995</v>
      </c>
      <c r="I131" s="125">
        <f t="shared" si="45"/>
        <v>369.19748983333329</v>
      </c>
      <c r="J131" s="125">
        <f t="shared" si="44"/>
        <v>4799.5673678333333</v>
      </c>
      <c r="K131" s="94"/>
      <c r="L131" s="281">
        <f t="shared" si="48"/>
        <v>4799.5673678333333</v>
      </c>
      <c r="M131" s="258">
        <f t="shared" si="49"/>
        <v>4319.6106310499999</v>
      </c>
      <c r="N131" s="94">
        <f t="shared" si="46"/>
        <v>0</v>
      </c>
      <c r="O131" s="237">
        <f t="shared" si="47"/>
        <v>4319.6106310499999</v>
      </c>
      <c r="P131" s="94">
        <f t="shared" si="50"/>
        <v>3839.6538942666666</v>
      </c>
      <c r="Q131" s="94">
        <f t="shared" si="32"/>
        <v>0</v>
      </c>
      <c r="R131" s="121">
        <f t="shared" si="33"/>
        <v>3839.6538942666666</v>
      </c>
      <c r="S131" s="258">
        <f t="shared" si="34"/>
        <v>3359.6971574833333</v>
      </c>
      <c r="T131" s="94">
        <f t="shared" si="35"/>
        <v>0</v>
      </c>
      <c r="U131" s="237">
        <f t="shared" si="36"/>
        <v>3359.6971574833333</v>
      </c>
      <c r="V131" s="258">
        <f t="shared" si="42"/>
        <v>2879.7404207</v>
      </c>
      <c r="W131" s="94">
        <f t="shared" si="37"/>
        <v>0</v>
      </c>
      <c r="X131" s="237">
        <f t="shared" si="38"/>
        <v>2879.7404207</v>
      </c>
      <c r="Y131" s="258">
        <f t="shared" si="39"/>
        <v>2399.7836839166666</v>
      </c>
      <c r="Z131" s="94">
        <f t="shared" si="40"/>
        <v>0</v>
      </c>
      <c r="AA131" s="237">
        <f t="shared" si="41"/>
        <v>2399.7836839166666</v>
      </c>
    </row>
    <row r="132" spans="1:27" ht="12.75" customHeight="1" thickBot="1">
      <c r="A132" s="248"/>
      <c r="B132" s="249" t="s">
        <v>170</v>
      </c>
      <c r="C132" s="249"/>
      <c r="D132" s="249"/>
      <c r="E132" s="251"/>
      <c r="F132" s="451">
        <f>'BENEFÍCIOS-SEM JRS E SEM CORREÇ'!F131:G131</f>
        <v>44409</v>
      </c>
      <c r="G132" s="465"/>
      <c r="H132" s="466"/>
      <c r="I132" s="466"/>
      <c r="K132" s="41"/>
      <c r="L132" s="41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Y132" s="38"/>
      <c r="Z132" s="38"/>
    </row>
    <row r="133" spans="1:27" ht="12.75" customHeight="1">
      <c r="A133" s="238">
        <v>5</v>
      </c>
      <c r="B133" s="160">
        <v>44197</v>
      </c>
      <c r="C133" s="164">
        <f>'LOAS-SEM JRS E SEM CORREÇÃO'!C134</f>
        <v>1100</v>
      </c>
      <c r="D133" s="242">
        <f>'base(indices)'!G136</f>
        <v>1.0487800300000001</v>
      </c>
      <c r="E133" s="144">
        <f t="shared" ref="E133:E144" si="51">C133*D133</f>
        <v>1153.6580330000002</v>
      </c>
      <c r="F133" s="88">
        <v>0</v>
      </c>
      <c r="G133" s="87">
        <f t="shared" ref="G133:G144" si="52">E133*F133</f>
        <v>0</v>
      </c>
      <c r="H133" s="169">
        <f>(E133+F133)*4</f>
        <v>4614.6321320000006</v>
      </c>
      <c r="I133" s="108">
        <f>E133/3</f>
        <v>384.55267766666674</v>
      </c>
      <c r="J133" s="108">
        <f t="shared" si="44"/>
        <v>4999.1848096666672</v>
      </c>
      <c r="K133" s="108"/>
      <c r="L133" s="141">
        <f t="shared" ref="L133:L144" si="53">J133+K133</f>
        <v>4999.1848096666672</v>
      </c>
      <c r="M133" s="108">
        <f>$J133*M$10</f>
        <v>4499.2663287000005</v>
      </c>
      <c r="N133" s="165">
        <f>$K133*M$10</f>
        <v>0</v>
      </c>
      <c r="O133" s="55">
        <f>M133+N133</f>
        <v>4499.2663287000005</v>
      </c>
      <c r="P133" s="54">
        <f>$J133*P$10</f>
        <v>3999.3478477333338</v>
      </c>
      <c r="Q133" s="165">
        <f>$K133*P$10</f>
        <v>0</v>
      </c>
      <c r="R133" s="166">
        <f>P133+Q133</f>
        <v>3999.3478477333338</v>
      </c>
      <c r="S133" s="54">
        <f>$J133*S$10</f>
        <v>3499.429366766667</v>
      </c>
      <c r="T133" s="165">
        <f>$K133*S$10</f>
        <v>0</v>
      </c>
      <c r="U133" s="166">
        <f>S133+T133</f>
        <v>3499.429366766667</v>
      </c>
      <c r="V133" s="54">
        <f>$J133*V$10</f>
        <v>2999.5108858000003</v>
      </c>
      <c r="W133" s="165">
        <f>$K133*V$10</f>
        <v>0</v>
      </c>
      <c r="X133" s="55">
        <f>V133+W133</f>
        <v>2999.5108858000003</v>
      </c>
      <c r="Y133" s="54">
        <f>$J133*Y$10</f>
        <v>2499.5924048333336</v>
      </c>
      <c r="Z133" s="165">
        <f>$K133*Y$10</f>
        <v>0</v>
      </c>
      <c r="AA133" s="55">
        <f>Y133+Z133</f>
        <v>2499.5924048333336</v>
      </c>
    </row>
    <row r="134" spans="1:27" s="30" customFormat="1" ht="12.75" customHeight="1">
      <c r="A134" s="118">
        <v>5</v>
      </c>
      <c r="B134" s="56">
        <v>44228</v>
      </c>
      <c r="C134" s="57">
        <f>'LOAS-SEM JRS E SEM CORREÇÃO'!C135</f>
        <v>1100</v>
      </c>
      <c r="D134" s="222">
        <f>'base(indices)'!G137</f>
        <v>1.0406628600000001</v>
      </c>
      <c r="E134" s="70">
        <f t="shared" si="51"/>
        <v>1144.7291460000001</v>
      </c>
      <c r="F134" s="59">
        <v>0</v>
      </c>
      <c r="G134" s="60">
        <f t="shared" si="52"/>
        <v>0</v>
      </c>
      <c r="H134" s="170">
        <f>(E134+G134)*4</f>
        <v>4578.9165840000005</v>
      </c>
      <c r="I134" s="106">
        <f t="shared" ref="I134:I144" si="54">E134/3</f>
        <v>381.57638200000002</v>
      </c>
      <c r="J134" s="106">
        <f t="shared" si="44"/>
        <v>4960.4929660000007</v>
      </c>
      <c r="K134" s="106"/>
      <c r="L134" s="142">
        <f t="shared" si="53"/>
        <v>4960.4929660000007</v>
      </c>
      <c r="M134" s="106">
        <f t="shared" ref="M134:M144" si="55">$J134*M$10</f>
        <v>4464.4436694000005</v>
      </c>
      <c r="N134" s="63">
        <f t="shared" ref="N134:N144" si="56">$K134*M$10</f>
        <v>0</v>
      </c>
      <c r="O134" s="66">
        <f t="shared" ref="O134:O144" si="57">M134+N134</f>
        <v>4464.4436694000005</v>
      </c>
      <c r="P134" s="65">
        <f t="shared" ref="P134:P144" si="58">$J134*P$10</f>
        <v>3968.3943728000008</v>
      </c>
      <c r="Q134" s="63">
        <f t="shared" ref="Q134:Q144" si="59">$K134*P$10</f>
        <v>0</v>
      </c>
      <c r="R134" s="67">
        <f t="shared" ref="R134:R144" si="60">P134+Q134</f>
        <v>3968.3943728000008</v>
      </c>
      <c r="S134" s="65">
        <f t="shared" ref="S134:S144" si="61">$J134*S$10</f>
        <v>3472.3450762000002</v>
      </c>
      <c r="T134" s="63">
        <f t="shared" ref="T134:T144" si="62">$K134*S$10</f>
        <v>0</v>
      </c>
      <c r="U134" s="67">
        <f t="shared" ref="U134:U144" si="63">S134+T134</f>
        <v>3472.3450762000002</v>
      </c>
      <c r="V134" s="65">
        <f t="shared" ref="V134:V144" si="64">$J134*V$10</f>
        <v>2976.2957796000005</v>
      </c>
      <c r="W134" s="63">
        <f t="shared" ref="W134:W144" si="65">$K134*V$10</f>
        <v>0</v>
      </c>
      <c r="X134" s="66">
        <f t="shared" ref="X134:X144" si="66">V134+W134</f>
        <v>2976.2957796000005</v>
      </c>
      <c r="Y134" s="65">
        <f t="shared" ref="Y134:Y144" si="67">$J134*Y$10</f>
        <v>2480.2464830000004</v>
      </c>
      <c r="Z134" s="63">
        <f t="shared" ref="Z134:Z144" si="68">$K134*Y$10</f>
        <v>0</v>
      </c>
      <c r="AA134" s="66">
        <f t="shared" ref="AA134:AA144" si="69">Y134+Z134</f>
        <v>2480.2464830000004</v>
      </c>
    </row>
    <row r="135" spans="1:27" ht="12.75" customHeight="1">
      <c r="A135" s="117">
        <v>5</v>
      </c>
      <c r="B135" s="46">
        <v>44256</v>
      </c>
      <c r="C135" s="57">
        <f>'LOAS-SEM JRS E SEM CORREÇÃO'!C136</f>
        <v>1100</v>
      </c>
      <c r="D135" s="222">
        <f>'base(indices)'!G138</f>
        <v>1.03569154</v>
      </c>
      <c r="E135" s="70">
        <f t="shared" si="51"/>
        <v>1139.2606940000001</v>
      </c>
      <c r="F135" s="59">
        <v>0</v>
      </c>
      <c r="G135" s="70">
        <f t="shared" si="52"/>
        <v>0</v>
      </c>
      <c r="H135" s="170">
        <f t="shared" ref="H135:H144" si="70">(E135+G135)*4</f>
        <v>4557.0427760000002</v>
      </c>
      <c r="I135" s="107">
        <f t="shared" si="54"/>
        <v>379.7535646666667</v>
      </c>
      <c r="J135" s="107">
        <f t="shared" si="44"/>
        <v>4936.7963406666668</v>
      </c>
      <c r="K135" s="107"/>
      <c r="L135" s="143">
        <f t="shared" si="53"/>
        <v>4936.7963406666668</v>
      </c>
      <c r="M135" s="107">
        <f t="shared" si="55"/>
        <v>4443.1167065999998</v>
      </c>
      <c r="N135" s="49">
        <f t="shared" si="56"/>
        <v>0</v>
      </c>
      <c r="O135" s="52">
        <f t="shared" si="57"/>
        <v>4443.1167065999998</v>
      </c>
      <c r="P135" s="51">
        <f t="shared" si="58"/>
        <v>3949.4370725333338</v>
      </c>
      <c r="Q135" s="49">
        <f t="shared" si="59"/>
        <v>0</v>
      </c>
      <c r="R135" s="53">
        <f t="shared" si="60"/>
        <v>3949.4370725333338</v>
      </c>
      <c r="S135" s="51">
        <f t="shared" si="61"/>
        <v>3455.7574384666664</v>
      </c>
      <c r="T135" s="49">
        <f t="shared" si="62"/>
        <v>0</v>
      </c>
      <c r="U135" s="53">
        <f t="shared" si="63"/>
        <v>3455.7574384666664</v>
      </c>
      <c r="V135" s="51">
        <f t="shared" si="64"/>
        <v>2962.0778043999999</v>
      </c>
      <c r="W135" s="49">
        <f t="shared" si="65"/>
        <v>0</v>
      </c>
      <c r="X135" s="52">
        <f t="shared" si="66"/>
        <v>2962.0778043999999</v>
      </c>
      <c r="Y135" s="51">
        <f t="shared" si="67"/>
        <v>2468.3981703333334</v>
      </c>
      <c r="Z135" s="49">
        <f t="shared" si="68"/>
        <v>0</v>
      </c>
      <c r="AA135" s="52">
        <f t="shared" si="69"/>
        <v>2468.3981703333334</v>
      </c>
    </row>
    <row r="136" spans="1:27" s="30" customFormat="1" ht="12.75" customHeight="1">
      <c r="A136" s="118">
        <v>5</v>
      </c>
      <c r="B136" s="56">
        <v>44287</v>
      </c>
      <c r="C136" s="57">
        <f>'LOAS-SEM JRS E SEM CORREÇÃO'!C137</f>
        <v>1100</v>
      </c>
      <c r="D136" s="222">
        <f>'base(indices)'!G139</f>
        <v>1.02614837</v>
      </c>
      <c r="E136" s="70">
        <f t="shared" si="51"/>
        <v>1128.763207</v>
      </c>
      <c r="F136" s="59">
        <v>0</v>
      </c>
      <c r="G136" s="60">
        <f t="shared" si="52"/>
        <v>0</v>
      </c>
      <c r="H136" s="170">
        <f t="shared" si="70"/>
        <v>4515.0528279999999</v>
      </c>
      <c r="I136" s="106">
        <f t="shared" si="54"/>
        <v>376.2544023333333</v>
      </c>
      <c r="J136" s="106">
        <f t="shared" si="44"/>
        <v>4891.3072303333329</v>
      </c>
      <c r="K136" s="106"/>
      <c r="L136" s="142">
        <f t="shared" si="53"/>
        <v>4891.3072303333329</v>
      </c>
      <c r="M136" s="106">
        <f t="shared" si="55"/>
        <v>4402.1765072999997</v>
      </c>
      <c r="N136" s="63">
        <f t="shared" si="56"/>
        <v>0</v>
      </c>
      <c r="O136" s="66">
        <f t="shared" si="57"/>
        <v>4402.1765072999997</v>
      </c>
      <c r="P136" s="65">
        <f t="shared" si="58"/>
        <v>3913.0457842666665</v>
      </c>
      <c r="Q136" s="63">
        <f t="shared" si="59"/>
        <v>0</v>
      </c>
      <c r="R136" s="67">
        <f t="shared" si="60"/>
        <v>3913.0457842666665</v>
      </c>
      <c r="S136" s="65">
        <f t="shared" si="61"/>
        <v>3423.9150612333328</v>
      </c>
      <c r="T136" s="63">
        <f t="shared" si="62"/>
        <v>0</v>
      </c>
      <c r="U136" s="67">
        <f t="shared" si="63"/>
        <v>3423.9150612333328</v>
      </c>
      <c r="V136" s="65">
        <f t="shared" si="64"/>
        <v>2934.7843381999996</v>
      </c>
      <c r="W136" s="63">
        <f t="shared" si="65"/>
        <v>0</v>
      </c>
      <c r="X136" s="66">
        <f t="shared" si="66"/>
        <v>2934.7843381999996</v>
      </c>
      <c r="Y136" s="65">
        <f t="shared" si="67"/>
        <v>2445.6536151666664</v>
      </c>
      <c r="Z136" s="63">
        <f t="shared" si="68"/>
        <v>0</v>
      </c>
      <c r="AA136" s="66">
        <f t="shared" si="69"/>
        <v>2445.6536151666664</v>
      </c>
    </row>
    <row r="137" spans="1:27" ht="12.75" customHeight="1">
      <c r="A137" s="118">
        <v>5</v>
      </c>
      <c r="B137" s="46">
        <v>44317</v>
      </c>
      <c r="C137" s="57">
        <f>'LOAS-SEM JRS E SEM CORREÇÃO'!C138</f>
        <v>1100</v>
      </c>
      <c r="D137" s="222">
        <f>'base(indices)'!G140</f>
        <v>1.0200282000000001</v>
      </c>
      <c r="E137" s="70">
        <f t="shared" si="51"/>
        <v>1122.0310200000001</v>
      </c>
      <c r="F137" s="59">
        <v>0</v>
      </c>
      <c r="G137" s="70">
        <f t="shared" si="52"/>
        <v>0</v>
      </c>
      <c r="H137" s="170">
        <f t="shared" si="70"/>
        <v>4488.1240800000005</v>
      </c>
      <c r="I137" s="107">
        <f t="shared" si="54"/>
        <v>374.01034000000004</v>
      </c>
      <c r="J137" s="107">
        <f t="shared" si="44"/>
        <v>4862.1344200000003</v>
      </c>
      <c r="K137" s="107"/>
      <c r="L137" s="143">
        <f t="shared" si="53"/>
        <v>4862.1344200000003</v>
      </c>
      <c r="M137" s="107">
        <f t="shared" si="55"/>
        <v>4375.9209780000001</v>
      </c>
      <c r="N137" s="49">
        <f t="shared" si="56"/>
        <v>0</v>
      </c>
      <c r="O137" s="52">
        <f t="shared" si="57"/>
        <v>4375.9209780000001</v>
      </c>
      <c r="P137" s="51">
        <f t="shared" si="58"/>
        <v>3889.7075360000003</v>
      </c>
      <c r="Q137" s="49">
        <f t="shared" si="59"/>
        <v>0</v>
      </c>
      <c r="R137" s="53">
        <f t="shared" si="60"/>
        <v>3889.7075360000003</v>
      </c>
      <c r="S137" s="51">
        <f t="shared" si="61"/>
        <v>3403.4940940000001</v>
      </c>
      <c r="T137" s="49">
        <f t="shared" si="62"/>
        <v>0</v>
      </c>
      <c r="U137" s="53">
        <f t="shared" si="63"/>
        <v>3403.4940940000001</v>
      </c>
      <c r="V137" s="51">
        <f t="shared" si="64"/>
        <v>2917.2806519999999</v>
      </c>
      <c r="W137" s="49">
        <f t="shared" si="65"/>
        <v>0</v>
      </c>
      <c r="X137" s="52">
        <f t="shared" si="66"/>
        <v>2917.2806519999999</v>
      </c>
      <c r="Y137" s="51">
        <f t="shared" si="67"/>
        <v>2431.0672100000002</v>
      </c>
      <c r="Z137" s="49">
        <f t="shared" si="68"/>
        <v>0</v>
      </c>
      <c r="AA137" s="52">
        <f t="shared" si="69"/>
        <v>2431.0672100000002</v>
      </c>
    </row>
    <row r="138" spans="1:27" s="30" customFormat="1" ht="12.75" customHeight="1">
      <c r="A138" s="117">
        <v>5</v>
      </c>
      <c r="B138" s="56">
        <v>44348</v>
      </c>
      <c r="C138" s="57">
        <f>'LOAS-SEM JRS E SEM CORREÇÃO'!C139</f>
        <v>1100</v>
      </c>
      <c r="D138" s="222">
        <f>'base(indices)'!G141</f>
        <v>1.0155597300000001</v>
      </c>
      <c r="E138" s="70">
        <f t="shared" si="51"/>
        <v>1117.1157030000002</v>
      </c>
      <c r="F138" s="59">
        <v>0</v>
      </c>
      <c r="G138" s="60">
        <f t="shared" si="52"/>
        <v>0</v>
      </c>
      <c r="H138" s="170">
        <f t="shared" si="70"/>
        <v>4468.4628120000007</v>
      </c>
      <c r="I138" s="106">
        <f t="shared" si="54"/>
        <v>372.37190100000004</v>
      </c>
      <c r="J138" s="106">
        <f t="shared" si="44"/>
        <v>4840.8347130000011</v>
      </c>
      <c r="K138" s="106"/>
      <c r="L138" s="142">
        <f t="shared" si="53"/>
        <v>4840.8347130000011</v>
      </c>
      <c r="M138" s="106">
        <f t="shared" si="55"/>
        <v>4356.7512417000007</v>
      </c>
      <c r="N138" s="63">
        <f t="shared" si="56"/>
        <v>0</v>
      </c>
      <c r="O138" s="66">
        <f t="shared" si="57"/>
        <v>4356.7512417000007</v>
      </c>
      <c r="P138" s="65">
        <f t="shared" si="58"/>
        <v>3872.6677704000012</v>
      </c>
      <c r="Q138" s="63">
        <f t="shared" si="59"/>
        <v>0</v>
      </c>
      <c r="R138" s="67">
        <f t="shared" si="60"/>
        <v>3872.6677704000012</v>
      </c>
      <c r="S138" s="65">
        <f t="shared" si="61"/>
        <v>3388.5842991000004</v>
      </c>
      <c r="T138" s="63">
        <f t="shared" si="62"/>
        <v>0</v>
      </c>
      <c r="U138" s="67">
        <f t="shared" si="63"/>
        <v>3388.5842991000004</v>
      </c>
      <c r="V138" s="65">
        <f t="shared" si="64"/>
        <v>2904.5008278000005</v>
      </c>
      <c r="W138" s="63">
        <f t="shared" si="65"/>
        <v>0</v>
      </c>
      <c r="X138" s="66">
        <f t="shared" si="66"/>
        <v>2904.5008278000005</v>
      </c>
      <c r="Y138" s="65">
        <f t="shared" si="67"/>
        <v>2420.4173565000006</v>
      </c>
      <c r="Z138" s="63">
        <f t="shared" si="68"/>
        <v>0</v>
      </c>
      <c r="AA138" s="66">
        <f t="shared" si="69"/>
        <v>2420.4173565000006</v>
      </c>
    </row>
    <row r="139" spans="1:27" ht="12.75" customHeight="1">
      <c r="A139" s="118">
        <v>5</v>
      </c>
      <c r="B139" s="46">
        <v>44378</v>
      </c>
      <c r="C139" s="57">
        <f>'LOAS-SEM JRS E SEM CORREÇÃO'!C140</f>
        <v>1100</v>
      </c>
      <c r="D139" s="222">
        <f>'base(indices)'!G142</f>
        <v>1.0071999700000001</v>
      </c>
      <c r="E139" s="70">
        <f t="shared" si="51"/>
        <v>1107.919967</v>
      </c>
      <c r="F139" s="59">
        <v>0</v>
      </c>
      <c r="G139" s="70">
        <f t="shared" si="52"/>
        <v>0</v>
      </c>
      <c r="H139" s="170">
        <f t="shared" si="70"/>
        <v>4431.6798680000002</v>
      </c>
      <c r="I139" s="107">
        <f t="shared" si="54"/>
        <v>369.3066556666667</v>
      </c>
      <c r="J139" s="107">
        <f t="shared" si="44"/>
        <v>4800.9865236666665</v>
      </c>
      <c r="K139" s="107"/>
      <c r="L139" s="143">
        <f t="shared" si="53"/>
        <v>4800.9865236666665</v>
      </c>
      <c r="M139" s="107">
        <f t="shared" si="55"/>
        <v>4320.8878713000004</v>
      </c>
      <c r="N139" s="49">
        <f t="shared" si="56"/>
        <v>0</v>
      </c>
      <c r="O139" s="52">
        <f t="shared" si="57"/>
        <v>4320.8878713000004</v>
      </c>
      <c r="P139" s="51">
        <f t="shared" si="58"/>
        <v>3840.7892189333334</v>
      </c>
      <c r="Q139" s="49">
        <f t="shared" si="59"/>
        <v>0</v>
      </c>
      <c r="R139" s="53">
        <f t="shared" si="60"/>
        <v>3840.7892189333334</v>
      </c>
      <c r="S139" s="51">
        <f t="shared" si="61"/>
        <v>3360.6905665666663</v>
      </c>
      <c r="T139" s="49">
        <f t="shared" si="62"/>
        <v>0</v>
      </c>
      <c r="U139" s="53">
        <f t="shared" si="63"/>
        <v>3360.6905665666663</v>
      </c>
      <c r="V139" s="51">
        <f t="shared" si="64"/>
        <v>2880.5919141999998</v>
      </c>
      <c r="W139" s="49">
        <f t="shared" si="65"/>
        <v>0</v>
      </c>
      <c r="X139" s="52">
        <f t="shared" si="66"/>
        <v>2880.5919141999998</v>
      </c>
      <c r="Y139" s="51">
        <f t="shared" si="67"/>
        <v>2400.4932618333332</v>
      </c>
      <c r="Z139" s="49">
        <f t="shared" si="68"/>
        <v>0</v>
      </c>
      <c r="AA139" s="52">
        <f t="shared" si="69"/>
        <v>2400.4932618333332</v>
      </c>
    </row>
    <row r="140" spans="1:27" s="30" customFormat="1" ht="12.75" customHeight="1">
      <c r="A140" s="118">
        <v>5</v>
      </c>
      <c r="B140" s="56">
        <v>44409</v>
      </c>
      <c r="C140" s="57">
        <f>'LOAS-SEM JRS E SEM CORREÇÃO'!C141</f>
        <v>0</v>
      </c>
      <c r="D140" s="222">
        <f>'base(indices)'!G143</f>
        <v>0</v>
      </c>
      <c r="E140" s="70">
        <f t="shared" si="51"/>
        <v>0</v>
      </c>
      <c r="F140" s="59">
        <v>0</v>
      </c>
      <c r="G140" s="70">
        <f t="shared" si="52"/>
        <v>0</v>
      </c>
      <c r="H140" s="171">
        <f t="shared" si="70"/>
        <v>0</v>
      </c>
      <c r="I140" s="106">
        <f t="shared" si="54"/>
        <v>0</v>
      </c>
      <c r="J140" s="106">
        <f t="shared" si="44"/>
        <v>0</v>
      </c>
      <c r="K140" s="106"/>
      <c r="L140" s="142">
        <f t="shared" si="53"/>
        <v>0</v>
      </c>
      <c r="M140" s="106">
        <f t="shared" si="55"/>
        <v>0</v>
      </c>
      <c r="N140" s="63">
        <f t="shared" si="56"/>
        <v>0</v>
      </c>
      <c r="O140" s="66">
        <f t="shared" si="57"/>
        <v>0</v>
      </c>
      <c r="P140" s="65">
        <f t="shared" si="58"/>
        <v>0</v>
      </c>
      <c r="Q140" s="63">
        <f t="shared" si="59"/>
        <v>0</v>
      </c>
      <c r="R140" s="67">
        <f t="shared" si="60"/>
        <v>0</v>
      </c>
      <c r="S140" s="65">
        <f t="shared" si="61"/>
        <v>0</v>
      </c>
      <c r="T140" s="63">
        <f t="shared" si="62"/>
        <v>0</v>
      </c>
      <c r="U140" s="67">
        <f t="shared" si="63"/>
        <v>0</v>
      </c>
      <c r="V140" s="65">
        <f t="shared" si="64"/>
        <v>0</v>
      </c>
      <c r="W140" s="63">
        <f t="shared" si="65"/>
        <v>0</v>
      </c>
      <c r="X140" s="66">
        <f t="shared" si="66"/>
        <v>0</v>
      </c>
      <c r="Y140" s="65">
        <f t="shared" si="67"/>
        <v>0</v>
      </c>
      <c r="Z140" s="63">
        <f t="shared" si="68"/>
        <v>0</v>
      </c>
      <c r="AA140" s="66">
        <f t="shared" si="69"/>
        <v>0</v>
      </c>
    </row>
    <row r="141" spans="1:27" ht="12.75" customHeight="1">
      <c r="A141" s="117">
        <v>5</v>
      </c>
      <c r="B141" s="46">
        <v>44440</v>
      </c>
      <c r="C141" s="57">
        <f>'LOAS-SEM JRS E SEM CORREÇÃO'!C142</f>
        <v>0</v>
      </c>
      <c r="D141" s="222">
        <f>'base(indices)'!G144</f>
        <v>0</v>
      </c>
      <c r="E141" s="70">
        <f t="shared" si="51"/>
        <v>0</v>
      </c>
      <c r="F141" s="59">
        <v>0</v>
      </c>
      <c r="G141" s="70">
        <f t="shared" si="52"/>
        <v>0</v>
      </c>
      <c r="H141" s="170">
        <f t="shared" si="70"/>
        <v>0</v>
      </c>
      <c r="I141" s="107">
        <f t="shared" si="54"/>
        <v>0</v>
      </c>
      <c r="J141" s="107">
        <f t="shared" si="44"/>
        <v>0</v>
      </c>
      <c r="K141" s="107"/>
      <c r="L141" s="143">
        <f t="shared" si="53"/>
        <v>0</v>
      </c>
      <c r="M141" s="107">
        <f t="shared" si="55"/>
        <v>0</v>
      </c>
      <c r="N141" s="49">
        <f t="shared" si="56"/>
        <v>0</v>
      </c>
      <c r="O141" s="52">
        <f t="shared" si="57"/>
        <v>0</v>
      </c>
      <c r="P141" s="51">
        <f t="shared" si="58"/>
        <v>0</v>
      </c>
      <c r="Q141" s="49">
        <f t="shared" si="59"/>
        <v>0</v>
      </c>
      <c r="R141" s="53">
        <f t="shared" si="60"/>
        <v>0</v>
      </c>
      <c r="S141" s="51">
        <f t="shared" si="61"/>
        <v>0</v>
      </c>
      <c r="T141" s="49">
        <f t="shared" si="62"/>
        <v>0</v>
      </c>
      <c r="U141" s="53">
        <f t="shared" si="63"/>
        <v>0</v>
      </c>
      <c r="V141" s="51">
        <f t="shared" si="64"/>
        <v>0</v>
      </c>
      <c r="W141" s="49">
        <f t="shared" si="65"/>
        <v>0</v>
      </c>
      <c r="X141" s="52">
        <f t="shared" si="66"/>
        <v>0</v>
      </c>
      <c r="Y141" s="51">
        <f t="shared" si="67"/>
        <v>0</v>
      </c>
      <c r="Z141" s="49">
        <f t="shared" si="68"/>
        <v>0</v>
      </c>
      <c r="AA141" s="52">
        <f t="shared" si="69"/>
        <v>0</v>
      </c>
    </row>
    <row r="142" spans="1:27" s="30" customFormat="1" ht="12.75" customHeight="1">
      <c r="A142" s="118">
        <v>5</v>
      </c>
      <c r="B142" s="56">
        <v>44470</v>
      </c>
      <c r="C142" s="57">
        <f>'LOAS-SEM JRS E SEM CORREÇÃO'!C143</f>
        <v>0</v>
      </c>
      <c r="D142" s="222">
        <f>'base(indices)'!G145</f>
        <v>0</v>
      </c>
      <c r="E142" s="70">
        <f t="shared" si="51"/>
        <v>0</v>
      </c>
      <c r="F142" s="59">
        <v>0</v>
      </c>
      <c r="G142" s="70">
        <f t="shared" si="52"/>
        <v>0</v>
      </c>
      <c r="H142" s="170">
        <f t="shared" si="70"/>
        <v>0</v>
      </c>
      <c r="I142" s="106">
        <f t="shared" si="54"/>
        <v>0</v>
      </c>
      <c r="J142" s="106">
        <f t="shared" ref="J142:J144" si="71">H142+I142</f>
        <v>0</v>
      </c>
      <c r="K142" s="106"/>
      <c r="L142" s="142">
        <f t="shared" si="53"/>
        <v>0</v>
      </c>
      <c r="M142" s="106">
        <f t="shared" si="55"/>
        <v>0</v>
      </c>
      <c r="N142" s="63">
        <f t="shared" si="56"/>
        <v>0</v>
      </c>
      <c r="O142" s="66">
        <f t="shared" si="57"/>
        <v>0</v>
      </c>
      <c r="P142" s="65">
        <f t="shared" si="58"/>
        <v>0</v>
      </c>
      <c r="Q142" s="63">
        <f t="shared" si="59"/>
        <v>0</v>
      </c>
      <c r="R142" s="67">
        <f t="shared" si="60"/>
        <v>0</v>
      </c>
      <c r="S142" s="65">
        <f t="shared" si="61"/>
        <v>0</v>
      </c>
      <c r="T142" s="63">
        <f t="shared" si="62"/>
        <v>0</v>
      </c>
      <c r="U142" s="67">
        <f t="shared" si="63"/>
        <v>0</v>
      </c>
      <c r="V142" s="65">
        <f t="shared" si="64"/>
        <v>0</v>
      </c>
      <c r="W142" s="63">
        <f t="shared" si="65"/>
        <v>0</v>
      </c>
      <c r="X142" s="66">
        <f t="shared" si="66"/>
        <v>0</v>
      </c>
      <c r="Y142" s="65">
        <f t="shared" si="67"/>
        <v>0</v>
      </c>
      <c r="Z142" s="63">
        <f t="shared" si="68"/>
        <v>0</v>
      </c>
      <c r="AA142" s="66">
        <f t="shared" si="69"/>
        <v>0</v>
      </c>
    </row>
    <row r="143" spans="1:27" ht="12.75" customHeight="1">
      <c r="A143" s="118">
        <v>5</v>
      </c>
      <c r="B143" s="46">
        <v>44501</v>
      </c>
      <c r="C143" s="57">
        <f>'LOAS-SEM JRS E SEM CORREÇÃO'!C144</f>
        <v>0</v>
      </c>
      <c r="D143" s="222">
        <f>'base(indices)'!G146</f>
        <v>0</v>
      </c>
      <c r="E143" s="70">
        <f t="shared" si="51"/>
        <v>0</v>
      </c>
      <c r="F143" s="59">
        <v>0</v>
      </c>
      <c r="G143" s="70">
        <f t="shared" si="52"/>
        <v>0</v>
      </c>
      <c r="H143" s="170">
        <f t="shared" si="70"/>
        <v>0</v>
      </c>
      <c r="I143" s="107">
        <f t="shared" si="54"/>
        <v>0</v>
      </c>
      <c r="J143" s="107">
        <f t="shared" si="71"/>
        <v>0</v>
      </c>
      <c r="K143" s="107"/>
      <c r="L143" s="143">
        <f t="shared" si="53"/>
        <v>0</v>
      </c>
      <c r="M143" s="107">
        <f t="shared" si="55"/>
        <v>0</v>
      </c>
      <c r="N143" s="49">
        <f t="shared" si="56"/>
        <v>0</v>
      </c>
      <c r="O143" s="52">
        <f t="shared" si="57"/>
        <v>0</v>
      </c>
      <c r="P143" s="51">
        <f t="shared" si="58"/>
        <v>0</v>
      </c>
      <c r="Q143" s="49">
        <f t="shared" si="59"/>
        <v>0</v>
      </c>
      <c r="R143" s="53">
        <f t="shared" si="60"/>
        <v>0</v>
      </c>
      <c r="S143" s="51">
        <f t="shared" si="61"/>
        <v>0</v>
      </c>
      <c r="T143" s="49">
        <f t="shared" si="62"/>
        <v>0</v>
      </c>
      <c r="U143" s="53">
        <f t="shared" si="63"/>
        <v>0</v>
      </c>
      <c r="V143" s="51">
        <f t="shared" si="64"/>
        <v>0</v>
      </c>
      <c r="W143" s="49">
        <f t="shared" si="65"/>
        <v>0</v>
      </c>
      <c r="X143" s="52">
        <f t="shared" si="66"/>
        <v>0</v>
      </c>
      <c r="Y143" s="51">
        <f t="shared" si="67"/>
        <v>0</v>
      </c>
      <c r="Z143" s="49">
        <f t="shared" si="68"/>
        <v>0</v>
      </c>
      <c r="AA143" s="52">
        <f t="shared" si="69"/>
        <v>0</v>
      </c>
    </row>
    <row r="144" spans="1:27" ht="12.75" customHeight="1">
      <c r="A144" s="124">
        <v>5</v>
      </c>
      <c r="B144" s="56">
        <v>44531</v>
      </c>
      <c r="C144" s="57">
        <f>'LOAS-SEM JRS E SEM CORREÇÃO'!C145</f>
        <v>0</v>
      </c>
      <c r="D144" s="222">
        <f>'base(indices)'!G147</f>
        <v>0</v>
      </c>
      <c r="E144" s="70">
        <f t="shared" si="51"/>
        <v>0</v>
      </c>
      <c r="F144" s="59">
        <v>0</v>
      </c>
      <c r="G144" s="70">
        <f t="shared" si="52"/>
        <v>0</v>
      </c>
      <c r="H144" s="170">
        <f t="shared" si="70"/>
        <v>0</v>
      </c>
      <c r="I144" s="106">
        <f t="shared" si="54"/>
        <v>0</v>
      </c>
      <c r="J144" s="106">
        <f t="shared" si="71"/>
        <v>0</v>
      </c>
      <c r="K144" s="106"/>
      <c r="L144" s="142">
        <f t="shared" si="53"/>
        <v>0</v>
      </c>
      <c r="M144" s="106">
        <f t="shared" si="55"/>
        <v>0</v>
      </c>
      <c r="N144" s="63">
        <f t="shared" si="56"/>
        <v>0</v>
      </c>
      <c r="O144" s="66">
        <f t="shared" si="57"/>
        <v>0</v>
      </c>
      <c r="P144" s="65">
        <f t="shared" si="58"/>
        <v>0</v>
      </c>
      <c r="Q144" s="63">
        <f t="shared" si="59"/>
        <v>0</v>
      </c>
      <c r="R144" s="67">
        <f t="shared" si="60"/>
        <v>0</v>
      </c>
      <c r="S144" s="65">
        <f t="shared" si="61"/>
        <v>0</v>
      </c>
      <c r="T144" s="63">
        <f t="shared" si="62"/>
        <v>0</v>
      </c>
      <c r="U144" s="67">
        <f t="shared" si="63"/>
        <v>0</v>
      </c>
      <c r="V144" s="65">
        <f t="shared" si="64"/>
        <v>0</v>
      </c>
      <c r="W144" s="63">
        <f t="shared" si="65"/>
        <v>0</v>
      </c>
      <c r="X144" s="66">
        <f t="shared" si="66"/>
        <v>0</v>
      </c>
      <c r="Y144" s="65">
        <f t="shared" si="67"/>
        <v>0</v>
      </c>
      <c r="Z144" s="63">
        <f t="shared" si="68"/>
        <v>0</v>
      </c>
      <c r="AA144" s="66">
        <f t="shared" si="69"/>
        <v>0</v>
      </c>
    </row>
    <row r="145" spans="1:27" ht="12.7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140"/>
      <c r="K145" s="125"/>
      <c r="L145" s="125"/>
      <c r="M145" s="136"/>
      <c r="N145" s="82"/>
      <c r="O145" s="83"/>
      <c r="P145" s="83"/>
      <c r="Q145" s="83"/>
      <c r="R145" s="83"/>
      <c r="S145" s="83"/>
      <c r="T145" s="83"/>
      <c r="U145" s="84"/>
      <c r="V145" s="85"/>
      <c r="W145" s="83"/>
      <c r="X145" s="86"/>
      <c r="Y145" s="85"/>
      <c r="Z145" s="83"/>
      <c r="AA145" s="86"/>
    </row>
    <row r="146" spans="1:27" ht="14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4.25" customHeight="1">
      <c r="B147" s="28" t="s">
        <v>167</v>
      </c>
      <c r="P147"/>
      <c r="Q147"/>
      <c r="R147"/>
      <c r="S147"/>
      <c r="T147"/>
      <c r="U147"/>
      <c r="V147"/>
      <c r="W147"/>
      <c r="X147"/>
      <c r="Y147" s="44"/>
      <c r="Z147" s="44"/>
      <c r="AA147" s="44"/>
    </row>
    <row r="148" spans="1:27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>
      <c r="B149" s="28"/>
      <c r="C149"/>
      <c r="L149" s="33"/>
      <c r="M149" s="7"/>
      <c r="N149" s="7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3.5">
      <c r="B150" s="29"/>
      <c r="D150" s="8"/>
      <c r="E150" s="8"/>
      <c r="F150" s="8"/>
      <c r="G150" s="8"/>
      <c r="H150" s="17"/>
      <c r="I150" s="8"/>
      <c r="J150" s="8"/>
      <c r="K150" s="8"/>
      <c r="L150" s="9"/>
      <c r="M150" s="9"/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3.5">
      <c r="B151" s="8"/>
      <c r="C151" s="8"/>
      <c r="D151" s="8"/>
      <c r="E151" s="8"/>
      <c r="F151" s="8"/>
      <c r="G151" s="8"/>
      <c r="H151" s="17"/>
      <c r="I151" s="8"/>
      <c r="J151" s="8"/>
      <c r="K151" s="8"/>
      <c r="L151" s="9"/>
      <c r="M151" s="9"/>
      <c r="N151" s="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</sheetData>
  <mergeCells count="13">
    <mergeCell ref="J10:K10"/>
    <mergeCell ref="F132:G132"/>
    <mergeCell ref="H132:I132"/>
    <mergeCell ref="V8:W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conditionalFormatting sqref="F132 H146:X146 F12:F14 E12:E87 G12:H13 G14:G87 H14:H131">
    <cfRule type="cellIs" dxfId="875" priority="440" stopIfTrue="1" operator="notEqual">
      <formula>""</formula>
    </cfRule>
  </conditionalFormatting>
  <conditionalFormatting sqref="F132">
    <cfRule type="cellIs" dxfId="874" priority="439" stopIfTrue="1" operator="notEqual">
      <formula>""</formula>
    </cfRule>
  </conditionalFormatting>
  <conditionalFormatting sqref="G88:G90">
    <cfRule type="cellIs" dxfId="873" priority="438" stopIfTrue="1" operator="notEqual">
      <formula>""</formula>
    </cfRule>
  </conditionalFormatting>
  <conditionalFormatting sqref="G88:G90">
    <cfRule type="cellIs" dxfId="872" priority="437" stopIfTrue="1" operator="notEqual">
      <formula>""</formula>
    </cfRule>
  </conditionalFormatting>
  <conditionalFormatting sqref="G91">
    <cfRule type="cellIs" dxfId="871" priority="436" stopIfTrue="1" operator="notEqual">
      <formula>""</formula>
    </cfRule>
  </conditionalFormatting>
  <conditionalFormatting sqref="G91">
    <cfRule type="cellIs" dxfId="870" priority="435" stopIfTrue="1" operator="notEqual">
      <formula>""</formula>
    </cfRule>
  </conditionalFormatting>
  <conditionalFormatting sqref="G92:G107">
    <cfRule type="cellIs" dxfId="869" priority="434" stopIfTrue="1" operator="notEqual">
      <formula>""</formula>
    </cfRule>
  </conditionalFormatting>
  <conditionalFormatting sqref="E145:H145">
    <cfRule type="cellIs" dxfId="868" priority="430" stopIfTrue="1" operator="notEqual">
      <formula>""</formula>
    </cfRule>
  </conditionalFormatting>
  <conditionalFormatting sqref="G95:G107">
    <cfRule type="cellIs" dxfId="867" priority="433" stopIfTrue="1" operator="notEqual">
      <formula>""</formula>
    </cfRule>
  </conditionalFormatting>
  <conditionalFormatting sqref="G95:G107">
    <cfRule type="cellIs" dxfId="866" priority="432" stopIfTrue="1" operator="notEqual">
      <formula>""</formula>
    </cfRule>
  </conditionalFormatting>
  <conditionalFormatting sqref="G92:G107">
    <cfRule type="cellIs" dxfId="865" priority="431" stopIfTrue="1" operator="notEqual">
      <formula>""</formula>
    </cfRule>
  </conditionalFormatting>
  <conditionalFormatting sqref="E91">
    <cfRule type="cellIs" dxfId="864" priority="429" stopIfTrue="1" operator="notEqual">
      <formula>""</formula>
    </cfRule>
  </conditionalFormatting>
  <conditionalFormatting sqref="E91">
    <cfRule type="cellIs" dxfId="863" priority="428" stopIfTrue="1" operator="notEqual">
      <formula>""</formula>
    </cfRule>
  </conditionalFormatting>
  <conditionalFormatting sqref="E91">
    <cfRule type="cellIs" dxfId="862" priority="427" stopIfTrue="1" operator="notEqual">
      <formula>""</formula>
    </cfRule>
  </conditionalFormatting>
  <conditionalFormatting sqref="E88:E90">
    <cfRule type="cellIs" dxfId="861" priority="426" stopIfTrue="1" operator="notEqual">
      <formula>""</formula>
    </cfRule>
  </conditionalFormatting>
  <conditionalFormatting sqref="E92:E107">
    <cfRule type="cellIs" dxfId="860" priority="425" stopIfTrue="1" operator="notEqual">
      <formula>""</formula>
    </cfRule>
  </conditionalFormatting>
  <conditionalFormatting sqref="E88:E90">
    <cfRule type="cellIs" dxfId="859" priority="424" stopIfTrue="1" operator="notEqual">
      <formula>""</formula>
    </cfRule>
  </conditionalFormatting>
  <conditionalFormatting sqref="E92:E107">
    <cfRule type="cellIs" dxfId="858" priority="423" stopIfTrue="1" operator="notEqual">
      <formula>""</formula>
    </cfRule>
  </conditionalFormatting>
  <conditionalFormatting sqref="E95:E107">
    <cfRule type="cellIs" dxfId="857" priority="422" stopIfTrue="1" operator="notEqual">
      <formula>""</formula>
    </cfRule>
  </conditionalFormatting>
  <conditionalFormatting sqref="E88:E90">
    <cfRule type="cellIs" dxfId="856" priority="421" stopIfTrue="1" operator="notEqual">
      <formula>""</formula>
    </cfRule>
  </conditionalFormatting>
  <conditionalFormatting sqref="E92:E107">
    <cfRule type="cellIs" dxfId="855" priority="420" stopIfTrue="1" operator="notEqual">
      <formula>""</formula>
    </cfRule>
  </conditionalFormatting>
  <conditionalFormatting sqref="E95:E107">
    <cfRule type="cellIs" dxfId="854" priority="419" stopIfTrue="1" operator="notEqual">
      <formula>""</formula>
    </cfRule>
  </conditionalFormatting>
  <conditionalFormatting sqref="E95:E107">
    <cfRule type="cellIs" dxfId="853" priority="418" stopIfTrue="1" operator="notEqual">
      <formula>""</formula>
    </cfRule>
  </conditionalFormatting>
  <conditionalFormatting sqref="E108:E109">
    <cfRule type="cellIs" dxfId="852" priority="417" stopIfTrue="1" operator="notEqual">
      <formula>""</formula>
    </cfRule>
  </conditionalFormatting>
  <conditionalFormatting sqref="F109">
    <cfRule type="cellIs" dxfId="851" priority="416" stopIfTrue="1" operator="notEqual">
      <formula>""</formula>
    </cfRule>
  </conditionalFormatting>
  <conditionalFormatting sqref="F15:F108">
    <cfRule type="cellIs" dxfId="850" priority="415" stopIfTrue="1" operator="notEqual">
      <formula>""</formula>
    </cfRule>
  </conditionalFormatting>
  <conditionalFormatting sqref="D10">
    <cfRule type="cellIs" dxfId="849" priority="414" stopIfTrue="1" operator="equal">
      <formula>"Total"</formula>
    </cfRule>
  </conditionalFormatting>
  <conditionalFormatting sqref="D10">
    <cfRule type="cellIs" dxfId="848" priority="413" stopIfTrue="1" operator="equal">
      <formula>"Total"</formula>
    </cfRule>
  </conditionalFormatting>
  <conditionalFormatting sqref="F109">
    <cfRule type="cellIs" dxfId="847" priority="412" stopIfTrue="1" operator="notEqual">
      <formula>""</formula>
    </cfRule>
  </conditionalFormatting>
  <conditionalFormatting sqref="E110:E111">
    <cfRule type="cellIs" dxfId="846" priority="399" stopIfTrue="1" operator="notEqual">
      <formula>""</formula>
    </cfRule>
  </conditionalFormatting>
  <conditionalFormatting sqref="E108:E109 G108:G109">
    <cfRule type="cellIs" dxfId="845" priority="411" stopIfTrue="1" operator="notEqual">
      <formula>""</formula>
    </cfRule>
  </conditionalFormatting>
  <conditionalFormatting sqref="E109 G109">
    <cfRule type="cellIs" dxfId="844" priority="410" stopIfTrue="1" operator="notEqual">
      <formula>""</formula>
    </cfRule>
  </conditionalFormatting>
  <conditionalFormatting sqref="F110:F111">
    <cfRule type="cellIs" dxfId="843" priority="397" stopIfTrue="1" operator="notEqual">
      <formula>""</formula>
    </cfRule>
  </conditionalFormatting>
  <conditionalFormatting sqref="F109">
    <cfRule type="cellIs" dxfId="842" priority="409" stopIfTrue="1" operator="notEqual">
      <formula>""</formula>
    </cfRule>
  </conditionalFormatting>
  <conditionalFormatting sqref="E111 G111">
    <cfRule type="cellIs" dxfId="841" priority="396" stopIfTrue="1" operator="notEqual">
      <formula>""</formula>
    </cfRule>
  </conditionalFormatting>
  <conditionalFormatting sqref="E108:E109 G108:G109">
    <cfRule type="cellIs" dxfId="840" priority="408" stopIfTrue="1" operator="notEqual">
      <formula>""</formula>
    </cfRule>
  </conditionalFormatting>
  <conditionalFormatting sqref="F111">
    <cfRule type="cellIs" dxfId="839" priority="394" stopIfTrue="1" operator="notEqual">
      <formula>""</formula>
    </cfRule>
  </conditionalFormatting>
  <conditionalFormatting sqref="E109 G109">
    <cfRule type="cellIs" dxfId="838" priority="407" stopIfTrue="1" operator="notEqual">
      <formula>""</formula>
    </cfRule>
  </conditionalFormatting>
  <conditionalFormatting sqref="E109">
    <cfRule type="cellIs" dxfId="837" priority="406" stopIfTrue="1" operator="notEqual">
      <formula>""</formula>
    </cfRule>
  </conditionalFormatting>
  <conditionalFormatting sqref="F109">
    <cfRule type="cellIs" dxfId="836" priority="405" stopIfTrue="1" operator="notEqual">
      <formula>""</formula>
    </cfRule>
  </conditionalFormatting>
  <conditionalFormatting sqref="F109">
    <cfRule type="cellIs" dxfId="835" priority="404" stopIfTrue="1" operator="notEqual">
      <formula>""</formula>
    </cfRule>
  </conditionalFormatting>
  <conditionalFormatting sqref="F110:F111">
    <cfRule type="cellIs" dxfId="834" priority="403" stopIfTrue="1" operator="notEqual">
      <formula>""</formula>
    </cfRule>
  </conditionalFormatting>
  <conditionalFormatting sqref="E110:E111 G110:G111">
    <cfRule type="cellIs" dxfId="833" priority="402" stopIfTrue="1" operator="notEqual">
      <formula>""</formula>
    </cfRule>
  </conditionalFormatting>
  <conditionalFormatting sqref="E111 G111">
    <cfRule type="cellIs" dxfId="832" priority="401" stopIfTrue="1" operator="notEqual">
      <formula>""</formula>
    </cfRule>
  </conditionalFormatting>
  <conditionalFormatting sqref="F111">
    <cfRule type="cellIs" dxfId="831" priority="400" stopIfTrue="1" operator="notEqual">
      <formula>""</formula>
    </cfRule>
  </conditionalFormatting>
  <conditionalFormatting sqref="E110:E111 G110:G111">
    <cfRule type="cellIs" dxfId="830" priority="398" stopIfTrue="1" operator="notEqual">
      <formula>""</formula>
    </cfRule>
  </conditionalFormatting>
  <conditionalFormatting sqref="F113">
    <cfRule type="cellIs" dxfId="829" priority="383" stopIfTrue="1" operator="notEqual">
      <formula>""</formula>
    </cfRule>
  </conditionalFormatting>
  <conditionalFormatting sqref="E111">
    <cfRule type="cellIs" dxfId="828" priority="395" stopIfTrue="1" operator="notEqual">
      <formula>""</formula>
    </cfRule>
  </conditionalFormatting>
  <conditionalFormatting sqref="F111">
    <cfRule type="cellIs" dxfId="827" priority="393" stopIfTrue="1" operator="notEqual">
      <formula>""</formula>
    </cfRule>
  </conditionalFormatting>
  <conditionalFormatting sqref="F112:F113">
    <cfRule type="cellIs" dxfId="826" priority="392" stopIfTrue="1" operator="notEqual">
      <formula>""</formula>
    </cfRule>
  </conditionalFormatting>
  <conditionalFormatting sqref="E112:E113 G112:G113">
    <cfRule type="cellIs" dxfId="825" priority="391" stopIfTrue="1" operator="notEqual">
      <formula>""</formula>
    </cfRule>
  </conditionalFormatting>
  <conditionalFormatting sqref="E113 G113">
    <cfRule type="cellIs" dxfId="824" priority="390" stopIfTrue="1" operator="notEqual">
      <formula>""</formula>
    </cfRule>
  </conditionalFormatting>
  <conditionalFormatting sqref="F113">
    <cfRule type="cellIs" dxfId="823" priority="389" stopIfTrue="1" operator="notEqual">
      <formula>""</formula>
    </cfRule>
  </conditionalFormatting>
  <conditionalFormatting sqref="E112:E113">
    <cfRule type="cellIs" dxfId="822" priority="388" stopIfTrue="1" operator="notEqual">
      <formula>""</formula>
    </cfRule>
  </conditionalFormatting>
  <conditionalFormatting sqref="E112:E113 G112:G113">
    <cfRule type="cellIs" dxfId="821" priority="387" stopIfTrue="1" operator="notEqual">
      <formula>""</formula>
    </cfRule>
  </conditionalFormatting>
  <conditionalFormatting sqref="F112:F113">
    <cfRule type="cellIs" dxfId="820" priority="386" stopIfTrue="1" operator="notEqual">
      <formula>""</formula>
    </cfRule>
  </conditionalFormatting>
  <conditionalFormatting sqref="F115">
    <cfRule type="cellIs" dxfId="819" priority="372" stopIfTrue="1" operator="notEqual">
      <formula>""</formula>
    </cfRule>
  </conditionalFormatting>
  <conditionalFormatting sqref="E113 G113">
    <cfRule type="cellIs" dxfId="818" priority="385" stopIfTrue="1" operator="notEqual">
      <formula>""</formula>
    </cfRule>
  </conditionalFormatting>
  <conditionalFormatting sqref="E113">
    <cfRule type="cellIs" dxfId="817" priority="384" stopIfTrue="1" operator="notEqual">
      <formula>""</formula>
    </cfRule>
  </conditionalFormatting>
  <conditionalFormatting sqref="F113">
    <cfRule type="cellIs" dxfId="816" priority="382" stopIfTrue="1" operator="notEqual">
      <formula>""</formula>
    </cfRule>
  </conditionalFormatting>
  <conditionalFormatting sqref="F114:F115">
    <cfRule type="cellIs" dxfId="815" priority="381" stopIfTrue="1" operator="notEqual">
      <formula>""</formula>
    </cfRule>
  </conditionalFormatting>
  <conditionalFormatting sqref="E114:E115 G114:G115">
    <cfRule type="cellIs" dxfId="814" priority="380" stopIfTrue="1" operator="notEqual">
      <formula>""</formula>
    </cfRule>
  </conditionalFormatting>
  <conditionalFormatting sqref="E115 G115">
    <cfRule type="cellIs" dxfId="813" priority="379" stopIfTrue="1" operator="notEqual">
      <formula>""</formula>
    </cfRule>
  </conditionalFormatting>
  <conditionalFormatting sqref="F115">
    <cfRule type="cellIs" dxfId="812" priority="378" stopIfTrue="1" operator="notEqual">
      <formula>""</formula>
    </cfRule>
  </conditionalFormatting>
  <conditionalFormatting sqref="E114:E115">
    <cfRule type="cellIs" dxfId="811" priority="377" stopIfTrue="1" operator="notEqual">
      <formula>""</formula>
    </cfRule>
  </conditionalFormatting>
  <conditionalFormatting sqref="E114:E115 G114:G115">
    <cfRule type="cellIs" dxfId="810" priority="376" stopIfTrue="1" operator="notEqual">
      <formula>""</formula>
    </cfRule>
  </conditionalFormatting>
  <conditionalFormatting sqref="F114:F115">
    <cfRule type="cellIs" dxfId="809" priority="375" stopIfTrue="1" operator="notEqual">
      <formula>""</formula>
    </cfRule>
  </conditionalFormatting>
  <conditionalFormatting sqref="F117">
    <cfRule type="cellIs" dxfId="808" priority="361" stopIfTrue="1" operator="notEqual">
      <formula>""</formula>
    </cfRule>
  </conditionalFormatting>
  <conditionalFormatting sqref="E115 G115">
    <cfRule type="cellIs" dxfId="807" priority="374" stopIfTrue="1" operator="notEqual">
      <formula>""</formula>
    </cfRule>
  </conditionalFormatting>
  <conditionalFormatting sqref="E115">
    <cfRule type="cellIs" dxfId="806" priority="373" stopIfTrue="1" operator="notEqual">
      <formula>""</formula>
    </cfRule>
  </conditionalFormatting>
  <conditionalFormatting sqref="F115">
    <cfRule type="cellIs" dxfId="805" priority="371" stopIfTrue="1" operator="notEqual">
      <formula>""</formula>
    </cfRule>
  </conditionalFormatting>
  <conditionalFormatting sqref="F116:F117">
    <cfRule type="cellIs" dxfId="804" priority="370" stopIfTrue="1" operator="notEqual">
      <formula>""</formula>
    </cfRule>
  </conditionalFormatting>
  <conditionalFormatting sqref="E116:E117 G116:G117">
    <cfRule type="cellIs" dxfId="803" priority="369" stopIfTrue="1" operator="notEqual">
      <formula>""</formula>
    </cfRule>
  </conditionalFormatting>
  <conditionalFormatting sqref="E117 G117">
    <cfRule type="cellIs" dxfId="802" priority="368" stopIfTrue="1" operator="notEqual">
      <formula>""</formula>
    </cfRule>
  </conditionalFormatting>
  <conditionalFormatting sqref="F117">
    <cfRule type="cellIs" dxfId="801" priority="367" stopIfTrue="1" operator="notEqual">
      <formula>""</formula>
    </cfRule>
  </conditionalFormatting>
  <conditionalFormatting sqref="E116:E117">
    <cfRule type="cellIs" dxfId="800" priority="366" stopIfTrue="1" operator="notEqual">
      <formula>""</formula>
    </cfRule>
  </conditionalFormatting>
  <conditionalFormatting sqref="E116:E117 G116:G117">
    <cfRule type="cellIs" dxfId="799" priority="365" stopIfTrue="1" operator="notEqual">
      <formula>""</formula>
    </cfRule>
  </conditionalFormatting>
  <conditionalFormatting sqref="F116:F117">
    <cfRule type="cellIs" dxfId="798" priority="364" stopIfTrue="1" operator="notEqual">
      <formula>""</formula>
    </cfRule>
  </conditionalFormatting>
  <conditionalFormatting sqref="F119:F131">
    <cfRule type="cellIs" dxfId="797" priority="350" stopIfTrue="1" operator="notEqual">
      <formula>""</formula>
    </cfRule>
  </conditionalFormatting>
  <conditionalFormatting sqref="E117 G117">
    <cfRule type="cellIs" dxfId="796" priority="363" stopIfTrue="1" operator="notEqual">
      <formula>""</formula>
    </cfRule>
  </conditionalFormatting>
  <conditionalFormatting sqref="E117">
    <cfRule type="cellIs" dxfId="795" priority="362" stopIfTrue="1" operator="notEqual">
      <formula>""</formula>
    </cfRule>
  </conditionalFormatting>
  <conditionalFormatting sqref="F117">
    <cfRule type="cellIs" dxfId="794" priority="360" stopIfTrue="1" operator="notEqual">
      <formula>""</formula>
    </cfRule>
  </conditionalFormatting>
  <conditionalFormatting sqref="F118:F131">
    <cfRule type="cellIs" dxfId="793" priority="359" stopIfTrue="1" operator="notEqual">
      <formula>""</formula>
    </cfRule>
  </conditionalFormatting>
  <conditionalFormatting sqref="E118:E131 G118:G131">
    <cfRule type="cellIs" dxfId="792" priority="358" stopIfTrue="1" operator="notEqual">
      <formula>""</formula>
    </cfRule>
  </conditionalFormatting>
  <conditionalFormatting sqref="E119:E131 G119:G131">
    <cfRule type="cellIs" dxfId="791" priority="357" stopIfTrue="1" operator="notEqual">
      <formula>""</formula>
    </cfRule>
  </conditionalFormatting>
  <conditionalFormatting sqref="F119:F131">
    <cfRule type="cellIs" dxfId="790" priority="356" stopIfTrue="1" operator="notEqual">
      <formula>""</formula>
    </cfRule>
  </conditionalFormatting>
  <conditionalFormatting sqref="E118:E131">
    <cfRule type="cellIs" dxfId="789" priority="355" stopIfTrue="1" operator="notEqual">
      <formula>""</formula>
    </cfRule>
  </conditionalFormatting>
  <conditionalFormatting sqref="E118:E131 G118:G131">
    <cfRule type="cellIs" dxfId="788" priority="354" stopIfTrue="1" operator="notEqual">
      <formula>""</formula>
    </cfRule>
  </conditionalFormatting>
  <conditionalFormatting sqref="F118:F131">
    <cfRule type="cellIs" dxfId="787" priority="353" stopIfTrue="1" operator="notEqual">
      <formula>""</formula>
    </cfRule>
  </conditionalFormatting>
  <conditionalFormatting sqref="E119:E131 G119:G131">
    <cfRule type="cellIs" dxfId="786" priority="352" stopIfTrue="1" operator="notEqual">
      <formula>""</formula>
    </cfRule>
  </conditionalFormatting>
  <conditionalFormatting sqref="E119:E131">
    <cfRule type="cellIs" dxfId="785" priority="351" stopIfTrue="1" operator="notEqual">
      <formula>""</formula>
    </cfRule>
  </conditionalFormatting>
  <conditionalFormatting sqref="F119:F131">
    <cfRule type="cellIs" dxfId="784" priority="349" stopIfTrue="1" operator="notEqual">
      <formula>""</formula>
    </cfRule>
  </conditionalFormatting>
  <conditionalFormatting sqref="B145:C145">
    <cfRule type="cellIs" dxfId="783" priority="348" stopIfTrue="1" operator="notEqual">
      <formula>""</formula>
    </cfRule>
  </conditionalFormatting>
  <conditionalFormatting sqref="Y146:AA146">
    <cfRule type="cellIs" dxfId="782" priority="347" stopIfTrue="1" operator="notEqual">
      <formula>""</formula>
    </cfRule>
  </conditionalFormatting>
  <conditionalFormatting sqref="D12:D131">
    <cfRule type="cellIs" dxfId="781" priority="346" stopIfTrue="1" operator="equal">
      <formula>"Total"</formula>
    </cfRule>
  </conditionalFormatting>
  <conditionalFormatting sqref="E133:E136">
    <cfRule type="cellIs" dxfId="780" priority="345" stopIfTrue="1" operator="notEqual">
      <formula>""</formula>
    </cfRule>
  </conditionalFormatting>
  <conditionalFormatting sqref="E133:E136">
    <cfRule type="cellIs" dxfId="779" priority="344" stopIfTrue="1" operator="notEqual">
      <formula>""</formula>
    </cfRule>
  </conditionalFormatting>
  <conditionalFormatting sqref="E133:E136">
    <cfRule type="cellIs" dxfId="778" priority="343" stopIfTrue="1" operator="notEqual">
      <formula>""</formula>
    </cfRule>
  </conditionalFormatting>
  <conditionalFormatting sqref="G139:G141">
    <cfRule type="cellIs" dxfId="777" priority="334" stopIfTrue="1" operator="notEqual">
      <formula>""</formula>
    </cfRule>
  </conditionalFormatting>
  <conditionalFormatting sqref="G138">
    <cfRule type="cellIs" dxfId="776" priority="335" stopIfTrue="1" operator="notEqual">
      <formula>""</formula>
    </cfRule>
  </conditionalFormatting>
  <conditionalFormatting sqref="G134:H134 H135:H144">
    <cfRule type="cellIs" dxfId="775" priority="339" stopIfTrue="1" operator="notEqual">
      <formula>""</formula>
    </cfRule>
  </conditionalFormatting>
  <conditionalFormatting sqref="G133">
    <cfRule type="cellIs" dxfId="774" priority="341" stopIfTrue="1" operator="notEqual">
      <formula>""</formula>
    </cfRule>
  </conditionalFormatting>
  <conditionalFormatting sqref="G133">
    <cfRule type="cellIs" dxfId="773" priority="342" stopIfTrue="1" operator="notEqual">
      <formula>""</formula>
    </cfRule>
  </conditionalFormatting>
  <conditionalFormatting sqref="G134:H134 H135:H144">
    <cfRule type="cellIs" dxfId="772" priority="340" stopIfTrue="1" operator="notEqual">
      <formula>""</formula>
    </cfRule>
  </conditionalFormatting>
  <conditionalFormatting sqref="G135:G137">
    <cfRule type="cellIs" dxfId="771" priority="337" stopIfTrue="1" operator="notEqual">
      <formula>""</formula>
    </cfRule>
  </conditionalFormatting>
  <conditionalFormatting sqref="G135:G137">
    <cfRule type="cellIs" dxfId="770" priority="338" stopIfTrue="1" operator="notEqual">
      <formula>""</formula>
    </cfRule>
  </conditionalFormatting>
  <conditionalFormatting sqref="G139:G141">
    <cfRule type="cellIs" dxfId="769" priority="333" stopIfTrue="1" operator="notEqual">
      <formula>""</formula>
    </cfRule>
  </conditionalFormatting>
  <conditionalFormatting sqref="G138">
    <cfRule type="cellIs" dxfId="768" priority="336" stopIfTrue="1" operator="notEqual">
      <formula>""</formula>
    </cfRule>
  </conditionalFormatting>
  <conditionalFormatting sqref="F133">
    <cfRule type="cellIs" dxfId="767" priority="332" stopIfTrue="1" operator="notEqual">
      <formula>""</formula>
    </cfRule>
  </conditionalFormatting>
  <conditionalFormatting sqref="F134:F141">
    <cfRule type="cellIs" dxfId="766" priority="331" stopIfTrue="1" operator="notEqual">
      <formula>""</formula>
    </cfRule>
  </conditionalFormatting>
  <conditionalFormatting sqref="F134:F141">
    <cfRule type="cellIs" dxfId="765" priority="330" stopIfTrue="1" operator="notEqual">
      <formula>""</formula>
    </cfRule>
  </conditionalFormatting>
  <conditionalFormatting sqref="H133">
    <cfRule type="cellIs" dxfId="764" priority="329" stopIfTrue="1" operator="notEqual">
      <formula>""</formula>
    </cfRule>
  </conditionalFormatting>
  <conditionalFormatting sqref="E137:E141">
    <cfRule type="cellIs" dxfId="763" priority="328" stopIfTrue="1" operator="notEqual">
      <formula>""</formula>
    </cfRule>
  </conditionalFormatting>
  <conditionalFormatting sqref="E137:E141">
    <cfRule type="cellIs" dxfId="762" priority="327" stopIfTrue="1" operator="notEqual">
      <formula>""</formula>
    </cfRule>
  </conditionalFormatting>
  <conditionalFormatting sqref="E137:E141">
    <cfRule type="cellIs" dxfId="761" priority="326" stopIfTrue="1" operator="notEqual">
      <formula>""</formula>
    </cfRule>
  </conditionalFormatting>
  <conditionalFormatting sqref="G142:G144">
    <cfRule type="cellIs" dxfId="760" priority="325" stopIfTrue="1" operator="notEqual">
      <formula>""</formula>
    </cfRule>
  </conditionalFormatting>
  <conditionalFormatting sqref="G142:G144">
    <cfRule type="cellIs" dxfId="759" priority="324" stopIfTrue="1" operator="notEqual">
      <formula>""</formula>
    </cfRule>
  </conditionalFormatting>
  <conditionalFormatting sqref="F142:F144">
    <cfRule type="cellIs" dxfId="758" priority="323" stopIfTrue="1" operator="notEqual">
      <formula>""</formula>
    </cfRule>
  </conditionalFormatting>
  <conditionalFormatting sqref="F142:F144">
    <cfRule type="cellIs" dxfId="757" priority="322" stopIfTrue="1" operator="notEqual">
      <formula>""</formula>
    </cfRule>
  </conditionalFormatting>
  <conditionalFormatting sqref="E142:E144">
    <cfRule type="cellIs" dxfId="756" priority="321" stopIfTrue="1" operator="notEqual">
      <formula>""</formula>
    </cfRule>
  </conditionalFormatting>
  <conditionalFormatting sqref="E142:E144">
    <cfRule type="cellIs" dxfId="755" priority="320" stopIfTrue="1" operator="notEqual">
      <formula>""</formula>
    </cfRule>
  </conditionalFormatting>
  <conditionalFormatting sqref="E142:E144">
    <cfRule type="cellIs" dxfId="754" priority="319" stopIfTrue="1" operator="notEqual">
      <formula>""</formula>
    </cfRule>
  </conditionalFormatting>
  <conditionalFormatting sqref="C133">
    <cfRule type="cellIs" dxfId="753" priority="318" stopIfTrue="1" operator="notEqual">
      <formula>""</formula>
    </cfRule>
  </conditionalFormatting>
  <conditionalFormatting sqref="C134:C144">
    <cfRule type="cellIs" dxfId="752" priority="317" stopIfTrue="1" operator="notEqual">
      <formula>""</formula>
    </cfRule>
  </conditionalFormatting>
  <conditionalFormatting sqref="D145">
    <cfRule type="cellIs" dxfId="751" priority="316" stopIfTrue="1" operator="equal">
      <formula>"Total"</formula>
    </cfRule>
  </conditionalFormatting>
  <conditionalFormatting sqref="B133:B144">
    <cfRule type="cellIs" dxfId="750" priority="315" stopIfTrue="1" operator="notEqual">
      <formula>""</formula>
    </cfRule>
  </conditionalFormatting>
  <conditionalFormatting sqref="B133:B144">
    <cfRule type="cellIs" dxfId="749" priority="314" stopIfTrue="1" operator="notEqual">
      <formula>""</formula>
    </cfRule>
  </conditionalFormatting>
  <conditionalFormatting sqref="C107 C12:C95">
    <cfRule type="cellIs" dxfId="748" priority="313" stopIfTrue="1" operator="notEqual">
      <formula>""</formula>
    </cfRule>
  </conditionalFormatting>
  <conditionalFormatting sqref="C23">
    <cfRule type="cellIs" dxfId="747" priority="312" stopIfTrue="1" operator="notEqual">
      <formula>""</formula>
    </cfRule>
  </conditionalFormatting>
  <conditionalFormatting sqref="C14:C25">
    <cfRule type="cellIs" dxfId="746" priority="311" stopIfTrue="1" operator="notEqual">
      <formula>""</formula>
    </cfRule>
  </conditionalFormatting>
  <conditionalFormatting sqref="C107 C73:C83 C85:C95">
    <cfRule type="cellIs" dxfId="745" priority="310" stopIfTrue="1" operator="notEqual">
      <formula>""</formula>
    </cfRule>
  </conditionalFormatting>
  <conditionalFormatting sqref="C84">
    <cfRule type="cellIs" dxfId="744" priority="309" stopIfTrue="1" operator="notEqual">
      <formula>""</formula>
    </cfRule>
  </conditionalFormatting>
  <conditionalFormatting sqref="C84">
    <cfRule type="cellIs" dxfId="743" priority="308" stopIfTrue="1" operator="notEqual">
      <formula>""</formula>
    </cfRule>
  </conditionalFormatting>
  <conditionalFormatting sqref="C85:C94">
    <cfRule type="cellIs" dxfId="742" priority="304" stopIfTrue="1" operator="notEqual">
      <formula>""</formula>
    </cfRule>
  </conditionalFormatting>
  <conditionalFormatting sqref="C12:C23">
    <cfRule type="cellIs" dxfId="741" priority="307" stopIfTrue="1" operator="notEqual">
      <formula>""</formula>
    </cfRule>
  </conditionalFormatting>
  <conditionalFormatting sqref="C73:C83">
    <cfRule type="cellIs" dxfId="740" priority="306" stopIfTrue="1" operator="notEqual">
      <formula>""</formula>
    </cfRule>
  </conditionalFormatting>
  <conditionalFormatting sqref="C85:C94">
    <cfRule type="cellIs" dxfId="739" priority="305" stopIfTrue="1" operator="notEqual">
      <formula>""</formula>
    </cfRule>
  </conditionalFormatting>
  <conditionalFormatting sqref="C84">
    <cfRule type="cellIs" dxfId="738" priority="303" stopIfTrue="1" operator="notEqual">
      <formula>""</formula>
    </cfRule>
  </conditionalFormatting>
  <conditionalFormatting sqref="C84">
    <cfRule type="cellIs" dxfId="737" priority="302" stopIfTrue="1" operator="notEqual">
      <formula>""</formula>
    </cfRule>
  </conditionalFormatting>
  <conditionalFormatting sqref="C73:C83">
    <cfRule type="cellIs" dxfId="736" priority="301" stopIfTrue="1" operator="notEqual">
      <formula>""</formula>
    </cfRule>
  </conditionalFormatting>
  <conditionalFormatting sqref="C72">
    <cfRule type="cellIs" dxfId="735" priority="300" stopIfTrue="1" operator="notEqual">
      <formula>""</formula>
    </cfRule>
  </conditionalFormatting>
  <conditionalFormatting sqref="C72">
    <cfRule type="cellIs" dxfId="734" priority="299" stopIfTrue="1" operator="notEqual">
      <formula>""</formula>
    </cfRule>
  </conditionalFormatting>
  <conditionalFormatting sqref="C73:C82">
    <cfRule type="cellIs" dxfId="733" priority="296" stopIfTrue="1" operator="notEqual">
      <formula>""</formula>
    </cfRule>
  </conditionalFormatting>
  <conditionalFormatting sqref="C61:C71">
    <cfRule type="cellIs" dxfId="732" priority="298" stopIfTrue="1" operator="notEqual">
      <formula>""</formula>
    </cfRule>
  </conditionalFormatting>
  <conditionalFormatting sqref="C73:C82">
    <cfRule type="cellIs" dxfId="731" priority="297" stopIfTrue="1" operator="notEqual">
      <formula>""</formula>
    </cfRule>
  </conditionalFormatting>
  <conditionalFormatting sqref="C85:C94">
    <cfRule type="cellIs" dxfId="730" priority="295" stopIfTrue="1" operator="notEqual">
      <formula>""</formula>
    </cfRule>
  </conditionalFormatting>
  <conditionalFormatting sqref="C85:C94">
    <cfRule type="cellIs" dxfId="729" priority="294" stopIfTrue="1" operator="notEqual">
      <formula>""</formula>
    </cfRule>
  </conditionalFormatting>
  <conditionalFormatting sqref="C84:C94">
    <cfRule type="cellIs" dxfId="728" priority="293" stopIfTrue="1" operator="notEqual">
      <formula>""</formula>
    </cfRule>
  </conditionalFormatting>
  <conditionalFormatting sqref="C84:C94">
    <cfRule type="cellIs" dxfId="727" priority="292" stopIfTrue="1" operator="notEqual">
      <formula>""</formula>
    </cfRule>
  </conditionalFormatting>
  <conditionalFormatting sqref="C12:C13 C15 C17 C19 C21">
    <cfRule type="cellIs" dxfId="726" priority="291" stopIfTrue="1" operator="notEqual">
      <formula>""</formula>
    </cfRule>
  </conditionalFormatting>
  <conditionalFormatting sqref="C73:C83">
    <cfRule type="cellIs" dxfId="725" priority="290" stopIfTrue="1" operator="notEqual">
      <formula>""</formula>
    </cfRule>
  </conditionalFormatting>
  <conditionalFormatting sqref="C72">
    <cfRule type="cellIs" dxfId="724" priority="289" stopIfTrue="1" operator="notEqual">
      <formula>""</formula>
    </cfRule>
  </conditionalFormatting>
  <conditionalFormatting sqref="C72">
    <cfRule type="cellIs" dxfId="723" priority="288" stopIfTrue="1" operator="notEqual">
      <formula>""</formula>
    </cfRule>
  </conditionalFormatting>
  <conditionalFormatting sqref="C73:C82">
    <cfRule type="cellIs" dxfId="722" priority="285" stopIfTrue="1" operator="notEqual">
      <formula>""</formula>
    </cfRule>
  </conditionalFormatting>
  <conditionalFormatting sqref="C61:C71">
    <cfRule type="cellIs" dxfId="721" priority="287" stopIfTrue="1" operator="notEqual">
      <formula>""</formula>
    </cfRule>
  </conditionalFormatting>
  <conditionalFormatting sqref="C73:C82">
    <cfRule type="cellIs" dxfId="720" priority="286" stopIfTrue="1" operator="notEqual">
      <formula>""</formula>
    </cfRule>
  </conditionalFormatting>
  <conditionalFormatting sqref="C72">
    <cfRule type="cellIs" dxfId="719" priority="284" stopIfTrue="1" operator="notEqual">
      <formula>""</formula>
    </cfRule>
  </conditionalFormatting>
  <conditionalFormatting sqref="C72">
    <cfRule type="cellIs" dxfId="718" priority="283" stopIfTrue="1" operator="notEqual">
      <formula>""</formula>
    </cfRule>
  </conditionalFormatting>
  <conditionalFormatting sqref="C61:C71">
    <cfRule type="cellIs" dxfId="717" priority="282" stopIfTrue="1" operator="notEqual">
      <formula>""</formula>
    </cfRule>
  </conditionalFormatting>
  <conditionalFormatting sqref="C60">
    <cfRule type="cellIs" dxfId="716" priority="281" stopIfTrue="1" operator="notEqual">
      <formula>""</formula>
    </cfRule>
  </conditionalFormatting>
  <conditionalFormatting sqref="C60">
    <cfRule type="cellIs" dxfId="715" priority="280" stopIfTrue="1" operator="notEqual">
      <formula>""</formula>
    </cfRule>
  </conditionalFormatting>
  <conditionalFormatting sqref="C61:C70">
    <cfRule type="cellIs" dxfId="714" priority="277" stopIfTrue="1" operator="notEqual">
      <formula>""</formula>
    </cfRule>
  </conditionalFormatting>
  <conditionalFormatting sqref="C49:C59">
    <cfRule type="cellIs" dxfId="713" priority="279" stopIfTrue="1" operator="notEqual">
      <formula>""</formula>
    </cfRule>
  </conditionalFormatting>
  <conditionalFormatting sqref="C61:C70">
    <cfRule type="cellIs" dxfId="712" priority="278" stopIfTrue="1" operator="notEqual">
      <formula>""</formula>
    </cfRule>
  </conditionalFormatting>
  <conditionalFormatting sqref="C73:C82">
    <cfRule type="cellIs" dxfId="711" priority="276" stopIfTrue="1" operator="notEqual">
      <formula>""</formula>
    </cfRule>
  </conditionalFormatting>
  <conditionalFormatting sqref="C73:C82">
    <cfRule type="cellIs" dxfId="710" priority="275" stopIfTrue="1" operator="notEqual">
      <formula>""</formula>
    </cfRule>
  </conditionalFormatting>
  <conditionalFormatting sqref="B12:B131">
    <cfRule type="cellIs" dxfId="709" priority="274" stopIfTrue="1" operator="notEqual">
      <formula>""</formula>
    </cfRule>
  </conditionalFormatting>
  <conditionalFormatting sqref="C84:C94">
    <cfRule type="cellIs" dxfId="708" priority="273" stopIfTrue="1" operator="notEqual">
      <formula>""</formula>
    </cfRule>
  </conditionalFormatting>
  <conditionalFormatting sqref="C84:C94">
    <cfRule type="cellIs" dxfId="707" priority="272" stopIfTrue="1" operator="notEqual">
      <formula>""</formula>
    </cfRule>
  </conditionalFormatting>
  <conditionalFormatting sqref="C12:C13 C15 C17 C19 C21">
    <cfRule type="cellIs" dxfId="706" priority="271" stopIfTrue="1" operator="notEqual">
      <formula>""</formula>
    </cfRule>
  </conditionalFormatting>
  <conditionalFormatting sqref="C73:C83">
    <cfRule type="cellIs" dxfId="705" priority="270" stopIfTrue="1" operator="notEqual">
      <formula>""</formula>
    </cfRule>
  </conditionalFormatting>
  <conditionalFormatting sqref="C72">
    <cfRule type="cellIs" dxfId="704" priority="269" stopIfTrue="1" operator="notEqual">
      <formula>""</formula>
    </cfRule>
  </conditionalFormatting>
  <conditionalFormatting sqref="C72">
    <cfRule type="cellIs" dxfId="703" priority="268" stopIfTrue="1" operator="notEqual">
      <formula>""</formula>
    </cfRule>
  </conditionalFormatting>
  <conditionalFormatting sqref="C73:C82">
    <cfRule type="cellIs" dxfId="702" priority="265" stopIfTrue="1" operator="notEqual">
      <formula>""</formula>
    </cfRule>
  </conditionalFormatting>
  <conditionalFormatting sqref="C61:C71">
    <cfRule type="cellIs" dxfId="701" priority="267" stopIfTrue="1" operator="notEqual">
      <formula>""</formula>
    </cfRule>
  </conditionalFormatting>
  <conditionalFormatting sqref="C73:C82">
    <cfRule type="cellIs" dxfId="700" priority="266" stopIfTrue="1" operator="notEqual">
      <formula>""</formula>
    </cfRule>
  </conditionalFormatting>
  <conditionalFormatting sqref="C72">
    <cfRule type="cellIs" dxfId="699" priority="264" stopIfTrue="1" operator="notEqual">
      <formula>""</formula>
    </cfRule>
  </conditionalFormatting>
  <conditionalFormatting sqref="C72">
    <cfRule type="cellIs" dxfId="698" priority="263" stopIfTrue="1" operator="notEqual">
      <formula>""</formula>
    </cfRule>
  </conditionalFormatting>
  <conditionalFormatting sqref="C61:C71">
    <cfRule type="cellIs" dxfId="697" priority="262" stopIfTrue="1" operator="notEqual">
      <formula>""</formula>
    </cfRule>
  </conditionalFormatting>
  <conditionalFormatting sqref="C60">
    <cfRule type="cellIs" dxfId="696" priority="261" stopIfTrue="1" operator="notEqual">
      <formula>""</formula>
    </cfRule>
  </conditionalFormatting>
  <conditionalFormatting sqref="C60">
    <cfRule type="cellIs" dxfId="695" priority="260" stopIfTrue="1" operator="notEqual">
      <formula>""</formula>
    </cfRule>
  </conditionalFormatting>
  <conditionalFormatting sqref="C61:C70">
    <cfRule type="cellIs" dxfId="694" priority="257" stopIfTrue="1" operator="notEqual">
      <formula>""</formula>
    </cfRule>
  </conditionalFormatting>
  <conditionalFormatting sqref="C49:C59">
    <cfRule type="cellIs" dxfId="693" priority="259" stopIfTrue="1" operator="notEqual">
      <formula>""</formula>
    </cfRule>
  </conditionalFormatting>
  <conditionalFormatting sqref="C61:C70">
    <cfRule type="cellIs" dxfId="692" priority="258" stopIfTrue="1" operator="notEqual">
      <formula>""</formula>
    </cfRule>
  </conditionalFormatting>
  <conditionalFormatting sqref="C73:C82">
    <cfRule type="cellIs" dxfId="691" priority="256" stopIfTrue="1" operator="notEqual">
      <formula>""</formula>
    </cfRule>
  </conditionalFormatting>
  <conditionalFormatting sqref="C73:C82">
    <cfRule type="cellIs" dxfId="690" priority="255" stopIfTrue="1" operator="notEqual">
      <formula>""</formula>
    </cfRule>
  </conditionalFormatting>
  <conditionalFormatting sqref="C72:C82">
    <cfRule type="cellIs" dxfId="689" priority="254" stopIfTrue="1" operator="notEqual">
      <formula>""</formula>
    </cfRule>
  </conditionalFormatting>
  <conditionalFormatting sqref="C72:C82">
    <cfRule type="cellIs" dxfId="688" priority="253" stopIfTrue="1" operator="notEqual">
      <formula>""</formula>
    </cfRule>
  </conditionalFormatting>
  <conditionalFormatting sqref="C61:C71">
    <cfRule type="cellIs" dxfId="687" priority="252" stopIfTrue="1" operator="notEqual">
      <formula>""</formula>
    </cfRule>
  </conditionalFormatting>
  <conditionalFormatting sqref="C60">
    <cfRule type="cellIs" dxfId="686" priority="251" stopIfTrue="1" operator="notEqual">
      <formula>""</formula>
    </cfRule>
  </conditionalFormatting>
  <conditionalFormatting sqref="C60">
    <cfRule type="cellIs" dxfId="685" priority="250" stopIfTrue="1" operator="notEqual">
      <formula>""</formula>
    </cfRule>
  </conditionalFormatting>
  <conditionalFormatting sqref="C61:C70">
    <cfRule type="cellIs" dxfId="684" priority="247" stopIfTrue="1" operator="notEqual">
      <formula>""</formula>
    </cfRule>
  </conditionalFormatting>
  <conditionalFormatting sqref="C49:C59">
    <cfRule type="cellIs" dxfId="683" priority="249" stopIfTrue="1" operator="notEqual">
      <formula>""</formula>
    </cfRule>
  </conditionalFormatting>
  <conditionalFormatting sqref="C61:C70">
    <cfRule type="cellIs" dxfId="682" priority="248" stopIfTrue="1" operator="notEqual">
      <formula>""</formula>
    </cfRule>
  </conditionalFormatting>
  <conditionalFormatting sqref="C60">
    <cfRule type="cellIs" dxfId="681" priority="246" stopIfTrue="1" operator="notEqual">
      <formula>""</formula>
    </cfRule>
  </conditionalFormatting>
  <conditionalFormatting sqref="C60">
    <cfRule type="cellIs" dxfId="680" priority="245" stopIfTrue="1" operator="notEqual">
      <formula>""</formula>
    </cfRule>
  </conditionalFormatting>
  <conditionalFormatting sqref="C49:C59">
    <cfRule type="cellIs" dxfId="679" priority="244" stopIfTrue="1" operator="notEqual">
      <formula>""</formula>
    </cfRule>
  </conditionalFormatting>
  <conditionalFormatting sqref="C48">
    <cfRule type="cellIs" dxfId="678" priority="243" stopIfTrue="1" operator="notEqual">
      <formula>""</formula>
    </cfRule>
  </conditionalFormatting>
  <conditionalFormatting sqref="C48">
    <cfRule type="cellIs" dxfId="677" priority="242" stopIfTrue="1" operator="notEqual">
      <formula>""</formula>
    </cfRule>
  </conditionalFormatting>
  <conditionalFormatting sqref="C49:C58">
    <cfRule type="cellIs" dxfId="676" priority="239" stopIfTrue="1" operator="notEqual">
      <formula>""</formula>
    </cfRule>
  </conditionalFormatting>
  <conditionalFormatting sqref="C37:C47">
    <cfRule type="cellIs" dxfId="675" priority="241" stopIfTrue="1" operator="notEqual">
      <formula>""</formula>
    </cfRule>
  </conditionalFormatting>
  <conditionalFormatting sqref="C49:C58">
    <cfRule type="cellIs" dxfId="674" priority="240" stopIfTrue="1" operator="notEqual">
      <formula>""</formula>
    </cfRule>
  </conditionalFormatting>
  <conditionalFormatting sqref="C61:C70">
    <cfRule type="cellIs" dxfId="673" priority="238" stopIfTrue="1" operator="notEqual">
      <formula>""</formula>
    </cfRule>
  </conditionalFormatting>
  <conditionalFormatting sqref="C61:C70">
    <cfRule type="cellIs" dxfId="672" priority="237" stopIfTrue="1" operator="notEqual">
      <formula>""</formula>
    </cfRule>
  </conditionalFormatting>
  <conditionalFormatting sqref="C85:C94">
    <cfRule type="cellIs" dxfId="671" priority="231" stopIfTrue="1" operator="notEqual">
      <formula>""</formula>
    </cfRule>
  </conditionalFormatting>
  <conditionalFormatting sqref="C85:C94">
    <cfRule type="cellIs" dxfId="670" priority="230" stopIfTrue="1" operator="notEqual">
      <formula>""</formula>
    </cfRule>
  </conditionalFormatting>
  <conditionalFormatting sqref="C107 C73:C83 C85:C95">
    <cfRule type="cellIs" dxfId="669" priority="236" stopIfTrue="1" operator="notEqual">
      <formula>""</formula>
    </cfRule>
  </conditionalFormatting>
  <conditionalFormatting sqref="C107 C73:C83 C85:C95">
    <cfRule type="cellIs" dxfId="668" priority="229" stopIfTrue="1" operator="notEqual">
      <formula>""</formula>
    </cfRule>
  </conditionalFormatting>
  <conditionalFormatting sqref="C84">
    <cfRule type="cellIs" dxfId="667" priority="228" stopIfTrue="1" operator="notEqual">
      <formula>""</formula>
    </cfRule>
  </conditionalFormatting>
  <conditionalFormatting sqref="C107 C73:C83 C85:C95">
    <cfRule type="cellIs" dxfId="666" priority="235" stopIfTrue="1" operator="notEqual">
      <formula>""</formula>
    </cfRule>
  </conditionalFormatting>
  <conditionalFormatting sqref="C84">
    <cfRule type="cellIs" dxfId="665" priority="234" stopIfTrue="1" operator="notEqual">
      <formula>""</formula>
    </cfRule>
  </conditionalFormatting>
  <conditionalFormatting sqref="C84">
    <cfRule type="cellIs" dxfId="664" priority="233" stopIfTrue="1" operator="notEqual">
      <formula>""</formula>
    </cfRule>
  </conditionalFormatting>
  <conditionalFormatting sqref="C73:C83">
    <cfRule type="cellIs" dxfId="663" priority="232" stopIfTrue="1" operator="notEqual">
      <formula>""</formula>
    </cfRule>
  </conditionalFormatting>
  <conditionalFormatting sqref="C73:C83">
    <cfRule type="cellIs" dxfId="662" priority="221" stopIfTrue="1" operator="notEqual">
      <formula>""</formula>
    </cfRule>
  </conditionalFormatting>
  <conditionalFormatting sqref="C72">
    <cfRule type="cellIs" dxfId="661" priority="220" stopIfTrue="1" operator="notEqual">
      <formula>""</formula>
    </cfRule>
  </conditionalFormatting>
  <conditionalFormatting sqref="C72">
    <cfRule type="cellIs" dxfId="660" priority="219" stopIfTrue="1" operator="notEqual">
      <formula>""</formula>
    </cfRule>
  </conditionalFormatting>
  <conditionalFormatting sqref="C61:C71">
    <cfRule type="cellIs" dxfId="659" priority="218" stopIfTrue="1" operator="notEqual">
      <formula>""</formula>
    </cfRule>
  </conditionalFormatting>
  <conditionalFormatting sqref="C84">
    <cfRule type="cellIs" dxfId="658" priority="227" stopIfTrue="1" operator="notEqual">
      <formula>""</formula>
    </cfRule>
  </conditionalFormatting>
  <conditionalFormatting sqref="C85:C94">
    <cfRule type="cellIs" dxfId="657" priority="224" stopIfTrue="1" operator="notEqual">
      <formula>""</formula>
    </cfRule>
  </conditionalFormatting>
  <conditionalFormatting sqref="C73:C83">
    <cfRule type="cellIs" dxfId="656" priority="226" stopIfTrue="1" operator="notEqual">
      <formula>""</formula>
    </cfRule>
  </conditionalFormatting>
  <conditionalFormatting sqref="C85:C94">
    <cfRule type="cellIs" dxfId="655" priority="225" stopIfTrue="1" operator="notEqual">
      <formula>""</formula>
    </cfRule>
  </conditionalFormatting>
  <conditionalFormatting sqref="C84">
    <cfRule type="cellIs" dxfId="654" priority="223" stopIfTrue="1" operator="notEqual">
      <formula>""</formula>
    </cfRule>
  </conditionalFormatting>
  <conditionalFormatting sqref="C84">
    <cfRule type="cellIs" dxfId="653" priority="222" stopIfTrue="1" operator="notEqual">
      <formula>""</formula>
    </cfRule>
  </conditionalFormatting>
  <conditionalFormatting sqref="C73:C82">
    <cfRule type="cellIs" dxfId="652" priority="216" stopIfTrue="1" operator="notEqual">
      <formula>""</formula>
    </cfRule>
  </conditionalFormatting>
  <conditionalFormatting sqref="C73:C82">
    <cfRule type="cellIs" dxfId="651" priority="217" stopIfTrue="1" operator="notEqual">
      <formula>""</formula>
    </cfRule>
  </conditionalFormatting>
  <conditionalFormatting sqref="C85:C94">
    <cfRule type="cellIs" dxfId="650" priority="215" stopIfTrue="1" operator="notEqual">
      <formula>""</formula>
    </cfRule>
  </conditionalFormatting>
  <conditionalFormatting sqref="C85:C94">
    <cfRule type="cellIs" dxfId="649" priority="214" stopIfTrue="1" operator="notEqual">
      <formula>""</formula>
    </cfRule>
  </conditionalFormatting>
  <conditionalFormatting sqref="C72">
    <cfRule type="cellIs" dxfId="648" priority="203" stopIfTrue="1" operator="notEqual">
      <formula>""</formula>
    </cfRule>
  </conditionalFormatting>
  <conditionalFormatting sqref="C61:C71">
    <cfRule type="cellIs" dxfId="647" priority="202" stopIfTrue="1" operator="notEqual">
      <formula>""</formula>
    </cfRule>
  </conditionalFormatting>
  <conditionalFormatting sqref="C107 C73:C83 C85:C95">
    <cfRule type="cellIs" dxfId="646" priority="213" stopIfTrue="1" operator="notEqual">
      <formula>""</formula>
    </cfRule>
  </conditionalFormatting>
  <conditionalFormatting sqref="C84">
    <cfRule type="cellIs" dxfId="645" priority="212" stopIfTrue="1" operator="notEqual">
      <formula>""</formula>
    </cfRule>
  </conditionalFormatting>
  <conditionalFormatting sqref="C84">
    <cfRule type="cellIs" dxfId="644" priority="211" stopIfTrue="1" operator="notEqual">
      <formula>""</formula>
    </cfRule>
  </conditionalFormatting>
  <conditionalFormatting sqref="C85:C94">
    <cfRule type="cellIs" dxfId="643" priority="208" stopIfTrue="1" operator="notEqual">
      <formula>""</formula>
    </cfRule>
  </conditionalFormatting>
  <conditionalFormatting sqref="C73:C83">
    <cfRule type="cellIs" dxfId="642" priority="210" stopIfTrue="1" operator="notEqual">
      <formula>""</formula>
    </cfRule>
  </conditionalFormatting>
  <conditionalFormatting sqref="C85:C94">
    <cfRule type="cellIs" dxfId="641" priority="209" stopIfTrue="1" operator="notEqual">
      <formula>""</formula>
    </cfRule>
  </conditionalFormatting>
  <conditionalFormatting sqref="C84">
    <cfRule type="cellIs" dxfId="640" priority="207" stopIfTrue="1" operator="notEqual">
      <formula>""</formula>
    </cfRule>
  </conditionalFormatting>
  <conditionalFormatting sqref="C84">
    <cfRule type="cellIs" dxfId="639" priority="206" stopIfTrue="1" operator="notEqual">
      <formula>""</formula>
    </cfRule>
  </conditionalFormatting>
  <conditionalFormatting sqref="C73:C83">
    <cfRule type="cellIs" dxfId="638" priority="205" stopIfTrue="1" operator="notEqual">
      <formula>""</formula>
    </cfRule>
  </conditionalFormatting>
  <conditionalFormatting sqref="C72">
    <cfRule type="cellIs" dxfId="637" priority="204" stopIfTrue="1" operator="notEqual">
      <formula>""</formula>
    </cfRule>
  </conditionalFormatting>
  <conditionalFormatting sqref="C73:C82">
    <cfRule type="cellIs" dxfId="636" priority="200" stopIfTrue="1" operator="notEqual">
      <formula>""</formula>
    </cfRule>
  </conditionalFormatting>
  <conditionalFormatting sqref="C73:C82">
    <cfRule type="cellIs" dxfId="635" priority="201" stopIfTrue="1" operator="notEqual">
      <formula>""</formula>
    </cfRule>
  </conditionalFormatting>
  <conditionalFormatting sqref="C85:C94">
    <cfRule type="cellIs" dxfId="634" priority="199" stopIfTrue="1" operator="notEqual">
      <formula>""</formula>
    </cfRule>
  </conditionalFormatting>
  <conditionalFormatting sqref="C85:C94">
    <cfRule type="cellIs" dxfId="633" priority="198" stopIfTrue="1" operator="notEqual">
      <formula>""</formula>
    </cfRule>
  </conditionalFormatting>
  <conditionalFormatting sqref="C84:C94">
    <cfRule type="cellIs" dxfId="632" priority="197" stopIfTrue="1" operator="notEqual">
      <formula>""</formula>
    </cfRule>
  </conditionalFormatting>
  <conditionalFormatting sqref="C84:C94">
    <cfRule type="cellIs" dxfId="631" priority="196" stopIfTrue="1" operator="notEqual">
      <formula>""</formula>
    </cfRule>
  </conditionalFormatting>
  <conditionalFormatting sqref="C73:C83">
    <cfRule type="cellIs" dxfId="630" priority="195" stopIfTrue="1" operator="notEqual">
      <formula>""</formula>
    </cfRule>
  </conditionalFormatting>
  <conditionalFormatting sqref="C72">
    <cfRule type="cellIs" dxfId="629" priority="194" stopIfTrue="1" operator="notEqual">
      <formula>""</formula>
    </cfRule>
  </conditionalFormatting>
  <conditionalFormatting sqref="C72">
    <cfRule type="cellIs" dxfId="628" priority="193" stopIfTrue="1" operator="notEqual">
      <formula>""</formula>
    </cfRule>
  </conditionalFormatting>
  <conditionalFormatting sqref="C73:C82">
    <cfRule type="cellIs" dxfId="627" priority="190" stopIfTrue="1" operator="notEqual">
      <formula>""</formula>
    </cfRule>
  </conditionalFormatting>
  <conditionalFormatting sqref="C61:C71">
    <cfRule type="cellIs" dxfId="626" priority="192" stopIfTrue="1" operator="notEqual">
      <formula>""</formula>
    </cfRule>
  </conditionalFormatting>
  <conditionalFormatting sqref="C73:C82">
    <cfRule type="cellIs" dxfId="625" priority="191" stopIfTrue="1" operator="notEqual">
      <formula>""</formula>
    </cfRule>
  </conditionalFormatting>
  <conditionalFormatting sqref="C72">
    <cfRule type="cellIs" dxfId="624" priority="189" stopIfTrue="1" operator="notEqual">
      <formula>""</formula>
    </cfRule>
  </conditionalFormatting>
  <conditionalFormatting sqref="C72">
    <cfRule type="cellIs" dxfId="623" priority="188" stopIfTrue="1" operator="notEqual">
      <formula>""</formula>
    </cfRule>
  </conditionalFormatting>
  <conditionalFormatting sqref="C61:C71">
    <cfRule type="cellIs" dxfId="622" priority="187" stopIfTrue="1" operator="notEqual">
      <formula>""</formula>
    </cfRule>
  </conditionalFormatting>
  <conditionalFormatting sqref="C60">
    <cfRule type="cellIs" dxfId="621" priority="186" stopIfTrue="1" operator="notEqual">
      <formula>""</formula>
    </cfRule>
  </conditionalFormatting>
  <conditionalFormatting sqref="C60">
    <cfRule type="cellIs" dxfId="620" priority="185" stopIfTrue="1" operator="notEqual">
      <formula>""</formula>
    </cfRule>
  </conditionalFormatting>
  <conditionalFormatting sqref="C61:C70">
    <cfRule type="cellIs" dxfId="619" priority="182" stopIfTrue="1" operator="notEqual">
      <formula>""</formula>
    </cfRule>
  </conditionalFormatting>
  <conditionalFormatting sqref="C49:C59">
    <cfRule type="cellIs" dxfId="618" priority="184" stopIfTrue="1" operator="notEqual">
      <formula>""</formula>
    </cfRule>
  </conditionalFormatting>
  <conditionalFormatting sqref="C61:C70">
    <cfRule type="cellIs" dxfId="617" priority="183" stopIfTrue="1" operator="notEqual">
      <formula>""</formula>
    </cfRule>
  </conditionalFormatting>
  <conditionalFormatting sqref="C73:C82">
    <cfRule type="cellIs" dxfId="616" priority="181" stopIfTrue="1" operator="notEqual">
      <formula>""</formula>
    </cfRule>
  </conditionalFormatting>
  <conditionalFormatting sqref="C73:C82">
    <cfRule type="cellIs" dxfId="615" priority="180" stopIfTrue="1" operator="notEqual">
      <formula>""</formula>
    </cfRule>
  </conditionalFormatting>
  <conditionalFormatting sqref="C97:C106">
    <cfRule type="cellIs" dxfId="614" priority="173" stopIfTrue="1" operator="notEqual">
      <formula>""</formula>
    </cfRule>
  </conditionalFormatting>
  <conditionalFormatting sqref="C97:C106">
    <cfRule type="cellIs" dxfId="613" priority="172" stopIfTrue="1" operator="notEqual">
      <formula>""</formula>
    </cfRule>
  </conditionalFormatting>
  <conditionalFormatting sqref="C96">
    <cfRule type="cellIs" dxfId="612" priority="171" stopIfTrue="1" operator="notEqual">
      <formula>""</formula>
    </cfRule>
  </conditionalFormatting>
  <conditionalFormatting sqref="C96">
    <cfRule type="cellIs" dxfId="611" priority="170" stopIfTrue="1" operator="notEqual">
      <formula>""</formula>
    </cfRule>
  </conditionalFormatting>
  <conditionalFormatting sqref="C97:C106">
    <cfRule type="cellIs" dxfId="610" priority="169" stopIfTrue="1" operator="notEqual">
      <formula>""</formula>
    </cfRule>
  </conditionalFormatting>
  <conditionalFormatting sqref="C96">
    <cfRule type="cellIs" dxfId="609" priority="179" stopIfTrue="1" operator="notEqual">
      <formula>""</formula>
    </cfRule>
  </conditionalFormatting>
  <conditionalFormatting sqref="C96:C106">
    <cfRule type="cellIs" dxfId="608" priority="178" stopIfTrue="1" operator="notEqual">
      <formula>""</formula>
    </cfRule>
  </conditionalFormatting>
  <conditionalFormatting sqref="C96:C106">
    <cfRule type="cellIs" dxfId="607" priority="177" stopIfTrue="1" operator="notEqual">
      <formula>""</formula>
    </cfRule>
  </conditionalFormatting>
  <conditionalFormatting sqref="C97:C106">
    <cfRule type="cellIs" dxfId="606" priority="176" stopIfTrue="1" operator="notEqual">
      <formula>""</formula>
    </cfRule>
  </conditionalFormatting>
  <conditionalFormatting sqref="C96">
    <cfRule type="cellIs" dxfId="605" priority="175" stopIfTrue="1" operator="notEqual">
      <formula>""</formula>
    </cfRule>
  </conditionalFormatting>
  <conditionalFormatting sqref="C96">
    <cfRule type="cellIs" dxfId="604" priority="174" stopIfTrue="1" operator="notEqual">
      <formula>""</formula>
    </cfRule>
  </conditionalFormatting>
  <conditionalFormatting sqref="C97:C106">
    <cfRule type="cellIs" dxfId="603" priority="168" stopIfTrue="1" operator="notEqual">
      <formula>""</formula>
    </cfRule>
  </conditionalFormatting>
  <conditionalFormatting sqref="C96:C106">
    <cfRule type="cellIs" dxfId="602" priority="167" stopIfTrue="1" operator="notEqual">
      <formula>""</formula>
    </cfRule>
  </conditionalFormatting>
  <conditionalFormatting sqref="C96:C106">
    <cfRule type="cellIs" dxfId="601" priority="166" stopIfTrue="1" operator="notEqual">
      <formula>""</formula>
    </cfRule>
  </conditionalFormatting>
  <conditionalFormatting sqref="C96:C106">
    <cfRule type="cellIs" dxfId="600" priority="165" stopIfTrue="1" operator="notEqual">
      <formula>""</formula>
    </cfRule>
  </conditionalFormatting>
  <conditionalFormatting sqref="C96:C106">
    <cfRule type="cellIs" dxfId="599" priority="164" stopIfTrue="1" operator="notEqual">
      <formula>""</formula>
    </cfRule>
  </conditionalFormatting>
  <conditionalFormatting sqref="C97:C106">
    <cfRule type="cellIs" dxfId="598" priority="163" stopIfTrue="1" operator="notEqual">
      <formula>""</formula>
    </cfRule>
  </conditionalFormatting>
  <conditionalFormatting sqref="C97:C106">
    <cfRule type="cellIs" dxfId="597" priority="162" stopIfTrue="1" operator="notEqual">
      <formula>""</formula>
    </cfRule>
  </conditionalFormatting>
  <conditionalFormatting sqref="C97:C106">
    <cfRule type="cellIs" dxfId="596" priority="161" stopIfTrue="1" operator="notEqual">
      <formula>""</formula>
    </cfRule>
  </conditionalFormatting>
  <conditionalFormatting sqref="C97:C106">
    <cfRule type="cellIs" dxfId="595" priority="160" stopIfTrue="1" operator="notEqual">
      <formula>""</formula>
    </cfRule>
  </conditionalFormatting>
  <conditionalFormatting sqref="C97:C106">
    <cfRule type="cellIs" dxfId="594" priority="159" stopIfTrue="1" operator="notEqual">
      <formula>""</formula>
    </cfRule>
  </conditionalFormatting>
  <conditionalFormatting sqref="C119">
    <cfRule type="cellIs" dxfId="593" priority="158" stopIfTrue="1" operator="notEqual">
      <formula>""</formula>
    </cfRule>
  </conditionalFormatting>
  <conditionalFormatting sqref="C119">
    <cfRule type="cellIs" dxfId="592" priority="157" stopIfTrue="1" operator="notEqual">
      <formula>""</formula>
    </cfRule>
  </conditionalFormatting>
  <conditionalFormatting sqref="C108:C109">
    <cfRule type="cellIs" dxfId="591" priority="156" stopIfTrue="1" operator="notEqual">
      <formula>""</formula>
    </cfRule>
  </conditionalFormatting>
  <conditionalFormatting sqref="C108:C109">
    <cfRule type="cellIs" dxfId="590" priority="155" stopIfTrue="1" operator="notEqual">
      <formula>""</formula>
    </cfRule>
  </conditionalFormatting>
  <conditionalFormatting sqref="C97:C106 C108:C118 C120:C131">
    <cfRule type="cellIs" dxfId="589" priority="154" stopIfTrue="1" operator="notEqual">
      <formula>""</formula>
    </cfRule>
  </conditionalFormatting>
  <conditionalFormatting sqref="C97:C106 C108:C118 C120:C131">
    <cfRule type="cellIs" dxfId="588" priority="153" stopIfTrue="1" operator="notEqual">
      <formula>""</formula>
    </cfRule>
  </conditionalFormatting>
  <conditionalFormatting sqref="C13">
    <cfRule type="cellIs" dxfId="587" priority="152" stopIfTrue="1" operator="notEqual">
      <formula>""</formula>
    </cfRule>
  </conditionalFormatting>
  <conditionalFormatting sqref="C72">
    <cfRule type="cellIs" dxfId="586" priority="151" stopIfTrue="1" operator="notEqual">
      <formula>""</formula>
    </cfRule>
  </conditionalFormatting>
  <conditionalFormatting sqref="C72">
    <cfRule type="cellIs" dxfId="585" priority="150" stopIfTrue="1" operator="notEqual">
      <formula>""</formula>
    </cfRule>
  </conditionalFormatting>
  <conditionalFormatting sqref="C73:C82">
    <cfRule type="cellIs" dxfId="584" priority="147" stopIfTrue="1" operator="notEqual">
      <formula>""</formula>
    </cfRule>
  </conditionalFormatting>
  <conditionalFormatting sqref="C61:C71">
    <cfRule type="cellIs" dxfId="583" priority="149" stopIfTrue="1" operator="notEqual">
      <formula>""</formula>
    </cfRule>
  </conditionalFormatting>
  <conditionalFormatting sqref="C73:C82">
    <cfRule type="cellIs" dxfId="582" priority="148" stopIfTrue="1" operator="notEqual">
      <formula>""</formula>
    </cfRule>
  </conditionalFormatting>
  <conditionalFormatting sqref="C72">
    <cfRule type="cellIs" dxfId="581" priority="146" stopIfTrue="1" operator="notEqual">
      <formula>""</formula>
    </cfRule>
  </conditionalFormatting>
  <conditionalFormatting sqref="C72">
    <cfRule type="cellIs" dxfId="580" priority="145" stopIfTrue="1" operator="notEqual">
      <formula>""</formula>
    </cfRule>
  </conditionalFormatting>
  <conditionalFormatting sqref="C61:C71">
    <cfRule type="cellIs" dxfId="579" priority="144" stopIfTrue="1" operator="notEqual">
      <formula>""</formula>
    </cfRule>
  </conditionalFormatting>
  <conditionalFormatting sqref="C60">
    <cfRule type="cellIs" dxfId="578" priority="143" stopIfTrue="1" operator="notEqual">
      <formula>""</formula>
    </cfRule>
  </conditionalFormatting>
  <conditionalFormatting sqref="C60">
    <cfRule type="cellIs" dxfId="577" priority="142" stopIfTrue="1" operator="notEqual">
      <formula>""</formula>
    </cfRule>
  </conditionalFormatting>
  <conditionalFormatting sqref="C61:C70">
    <cfRule type="cellIs" dxfId="576" priority="139" stopIfTrue="1" operator="notEqual">
      <formula>""</formula>
    </cfRule>
  </conditionalFormatting>
  <conditionalFormatting sqref="C49:C59">
    <cfRule type="cellIs" dxfId="575" priority="141" stopIfTrue="1" operator="notEqual">
      <formula>""</formula>
    </cfRule>
  </conditionalFormatting>
  <conditionalFormatting sqref="C61:C70">
    <cfRule type="cellIs" dxfId="574" priority="140" stopIfTrue="1" operator="notEqual">
      <formula>""</formula>
    </cfRule>
  </conditionalFormatting>
  <conditionalFormatting sqref="C73:C82">
    <cfRule type="cellIs" dxfId="573" priority="138" stopIfTrue="1" operator="notEqual">
      <formula>""</formula>
    </cfRule>
  </conditionalFormatting>
  <conditionalFormatting sqref="C73:C82">
    <cfRule type="cellIs" dxfId="572" priority="137" stopIfTrue="1" operator="notEqual">
      <formula>""</formula>
    </cfRule>
  </conditionalFormatting>
  <conditionalFormatting sqref="C72:C82">
    <cfRule type="cellIs" dxfId="571" priority="136" stopIfTrue="1" operator="notEqual">
      <formula>""</formula>
    </cfRule>
  </conditionalFormatting>
  <conditionalFormatting sqref="C72:C82">
    <cfRule type="cellIs" dxfId="570" priority="135" stopIfTrue="1" operator="notEqual">
      <formula>""</formula>
    </cfRule>
  </conditionalFormatting>
  <conditionalFormatting sqref="C61:C71">
    <cfRule type="cellIs" dxfId="569" priority="134" stopIfTrue="1" operator="notEqual">
      <formula>""</formula>
    </cfRule>
  </conditionalFormatting>
  <conditionalFormatting sqref="C60">
    <cfRule type="cellIs" dxfId="568" priority="133" stopIfTrue="1" operator="notEqual">
      <formula>""</formula>
    </cfRule>
  </conditionalFormatting>
  <conditionalFormatting sqref="C60">
    <cfRule type="cellIs" dxfId="567" priority="132" stopIfTrue="1" operator="notEqual">
      <formula>""</formula>
    </cfRule>
  </conditionalFormatting>
  <conditionalFormatting sqref="C61:C70">
    <cfRule type="cellIs" dxfId="566" priority="129" stopIfTrue="1" operator="notEqual">
      <formula>""</formula>
    </cfRule>
  </conditionalFormatting>
  <conditionalFormatting sqref="C49:C59">
    <cfRule type="cellIs" dxfId="565" priority="131" stopIfTrue="1" operator="notEqual">
      <formula>""</formula>
    </cfRule>
  </conditionalFormatting>
  <conditionalFormatting sqref="C61:C70">
    <cfRule type="cellIs" dxfId="564" priority="130" stopIfTrue="1" operator="notEqual">
      <formula>""</formula>
    </cfRule>
  </conditionalFormatting>
  <conditionalFormatting sqref="C60">
    <cfRule type="cellIs" dxfId="563" priority="128" stopIfTrue="1" operator="notEqual">
      <formula>""</formula>
    </cfRule>
  </conditionalFormatting>
  <conditionalFormatting sqref="C60">
    <cfRule type="cellIs" dxfId="562" priority="127" stopIfTrue="1" operator="notEqual">
      <formula>""</formula>
    </cfRule>
  </conditionalFormatting>
  <conditionalFormatting sqref="C49:C59">
    <cfRule type="cellIs" dxfId="561" priority="126" stopIfTrue="1" operator="notEqual">
      <formula>""</formula>
    </cfRule>
  </conditionalFormatting>
  <conditionalFormatting sqref="C48">
    <cfRule type="cellIs" dxfId="560" priority="125" stopIfTrue="1" operator="notEqual">
      <formula>""</formula>
    </cfRule>
  </conditionalFormatting>
  <conditionalFormatting sqref="C48">
    <cfRule type="cellIs" dxfId="559" priority="124" stopIfTrue="1" operator="notEqual">
      <formula>""</formula>
    </cfRule>
  </conditionalFormatting>
  <conditionalFormatting sqref="C49:C58">
    <cfRule type="cellIs" dxfId="558" priority="121" stopIfTrue="1" operator="notEqual">
      <formula>""</formula>
    </cfRule>
  </conditionalFormatting>
  <conditionalFormatting sqref="C37:C47">
    <cfRule type="cellIs" dxfId="557" priority="123" stopIfTrue="1" operator="notEqual">
      <formula>""</formula>
    </cfRule>
  </conditionalFormatting>
  <conditionalFormatting sqref="C49:C58">
    <cfRule type="cellIs" dxfId="556" priority="122" stopIfTrue="1" operator="notEqual">
      <formula>""</formula>
    </cfRule>
  </conditionalFormatting>
  <conditionalFormatting sqref="C61:C70">
    <cfRule type="cellIs" dxfId="555" priority="120" stopIfTrue="1" operator="notEqual">
      <formula>""</formula>
    </cfRule>
  </conditionalFormatting>
  <conditionalFormatting sqref="C61:C70">
    <cfRule type="cellIs" dxfId="554" priority="119" stopIfTrue="1" operator="notEqual">
      <formula>""</formula>
    </cfRule>
  </conditionalFormatting>
  <conditionalFormatting sqref="C72:C82">
    <cfRule type="cellIs" dxfId="553" priority="118" stopIfTrue="1" operator="notEqual">
      <formula>""</formula>
    </cfRule>
  </conditionalFormatting>
  <conditionalFormatting sqref="C72:C82">
    <cfRule type="cellIs" dxfId="552" priority="117" stopIfTrue="1" operator="notEqual">
      <formula>""</formula>
    </cfRule>
  </conditionalFormatting>
  <conditionalFormatting sqref="C61:C71">
    <cfRule type="cellIs" dxfId="551" priority="116" stopIfTrue="1" operator="notEqual">
      <formula>""</formula>
    </cfRule>
  </conditionalFormatting>
  <conditionalFormatting sqref="C60">
    <cfRule type="cellIs" dxfId="550" priority="115" stopIfTrue="1" operator="notEqual">
      <formula>""</formula>
    </cfRule>
  </conditionalFormatting>
  <conditionalFormatting sqref="C60">
    <cfRule type="cellIs" dxfId="549" priority="114" stopIfTrue="1" operator="notEqual">
      <formula>""</formula>
    </cfRule>
  </conditionalFormatting>
  <conditionalFormatting sqref="C61:C70">
    <cfRule type="cellIs" dxfId="548" priority="111" stopIfTrue="1" operator="notEqual">
      <formula>""</formula>
    </cfRule>
  </conditionalFormatting>
  <conditionalFormatting sqref="C49:C59">
    <cfRule type="cellIs" dxfId="547" priority="113" stopIfTrue="1" operator="notEqual">
      <formula>""</formula>
    </cfRule>
  </conditionalFormatting>
  <conditionalFormatting sqref="C61:C70">
    <cfRule type="cellIs" dxfId="546" priority="112" stopIfTrue="1" operator="notEqual">
      <formula>""</formula>
    </cfRule>
  </conditionalFormatting>
  <conditionalFormatting sqref="C60">
    <cfRule type="cellIs" dxfId="545" priority="110" stopIfTrue="1" operator="notEqual">
      <formula>""</formula>
    </cfRule>
  </conditionalFormatting>
  <conditionalFormatting sqref="C60">
    <cfRule type="cellIs" dxfId="544" priority="109" stopIfTrue="1" operator="notEqual">
      <formula>""</formula>
    </cfRule>
  </conditionalFormatting>
  <conditionalFormatting sqref="C49:C59">
    <cfRule type="cellIs" dxfId="543" priority="108" stopIfTrue="1" operator="notEqual">
      <formula>""</formula>
    </cfRule>
  </conditionalFormatting>
  <conditionalFormatting sqref="C48">
    <cfRule type="cellIs" dxfId="542" priority="107" stopIfTrue="1" operator="notEqual">
      <formula>""</formula>
    </cfRule>
  </conditionalFormatting>
  <conditionalFormatting sqref="C48">
    <cfRule type="cellIs" dxfId="541" priority="106" stopIfTrue="1" operator="notEqual">
      <formula>""</formula>
    </cfRule>
  </conditionalFormatting>
  <conditionalFormatting sqref="C49:C58">
    <cfRule type="cellIs" dxfId="540" priority="103" stopIfTrue="1" operator="notEqual">
      <formula>""</formula>
    </cfRule>
  </conditionalFormatting>
  <conditionalFormatting sqref="C37:C47">
    <cfRule type="cellIs" dxfId="539" priority="105" stopIfTrue="1" operator="notEqual">
      <formula>""</formula>
    </cfRule>
  </conditionalFormatting>
  <conditionalFormatting sqref="C49:C58">
    <cfRule type="cellIs" dxfId="538" priority="104" stopIfTrue="1" operator="notEqual">
      <formula>""</formula>
    </cfRule>
  </conditionalFormatting>
  <conditionalFormatting sqref="C61:C70">
    <cfRule type="cellIs" dxfId="537" priority="102" stopIfTrue="1" operator="notEqual">
      <formula>""</formula>
    </cfRule>
  </conditionalFormatting>
  <conditionalFormatting sqref="C61:C70">
    <cfRule type="cellIs" dxfId="536" priority="101" stopIfTrue="1" operator="notEqual">
      <formula>""</formula>
    </cfRule>
  </conditionalFormatting>
  <conditionalFormatting sqref="C60:C70">
    <cfRule type="cellIs" dxfId="535" priority="100" stopIfTrue="1" operator="notEqual">
      <formula>""</formula>
    </cfRule>
  </conditionalFormatting>
  <conditionalFormatting sqref="C60:C70">
    <cfRule type="cellIs" dxfId="534" priority="99" stopIfTrue="1" operator="notEqual">
      <formula>""</formula>
    </cfRule>
  </conditionalFormatting>
  <conditionalFormatting sqref="C49:C59">
    <cfRule type="cellIs" dxfId="533" priority="98" stopIfTrue="1" operator="notEqual">
      <formula>""</formula>
    </cfRule>
  </conditionalFormatting>
  <conditionalFormatting sqref="C48">
    <cfRule type="cellIs" dxfId="532" priority="97" stopIfTrue="1" operator="notEqual">
      <formula>""</formula>
    </cfRule>
  </conditionalFormatting>
  <conditionalFormatting sqref="C48">
    <cfRule type="cellIs" dxfId="531" priority="96" stopIfTrue="1" operator="notEqual">
      <formula>""</formula>
    </cfRule>
  </conditionalFormatting>
  <conditionalFormatting sqref="C49:C58">
    <cfRule type="cellIs" dxfId="530" priority="93" stopIfTrue="1" operator="notEqual">
      <formula>""</formula>
    </cfRule>
  </conditionalFormatting>
  <conditionalFormatting sqref="C37:C47">
    <cfRule type="cellIs" dxfId="529" priority="95" stopIfTrue="1" operator="notEqual">
      <formula>""</formula>
    </cfRule>
  </conditionalFormatting>
  <conditionalFormatting sqref="C49:C58">
    <cfRule type="cellIs" dxfId="528" priority="94" stopIfTrue="1" operator="notEqual">
      <formula>""</formula>
    </cfRule>
  </conditionalFormatting>
  <conditionalFormatting sqref="C48">
    <cfRule type="cellIs" dxfId="527" priority="92" stopIfTrue="1" operator="notEqual">
      <formula>""</formula>
    </cfRule>
  </conditionalFormatting>
  <conditionalFormatting sqref="C48">
    <cfRule type="cellIs" dxfId="526" priority="91" stopIfTrue="1" operator="notEqual">
      <formula>""</formula>
    </cfRule>
  </conditionalFormatting>
  <conditionalFormatting sqref="C37:C47">
    <cfRule type="cellIs" dxfId="525" priority="90" stopIfTrue="1" operator="notEqual">
      <formula>""</formula>
    </cfRule>
  </conditionalFormatting>
  <conditionalFormatting sqref="C36">
    <cfRule type="cellIs" dxfId="524" priority="89" stopIfTrue="1" operator="notEqual">
      <formula>""</formula>
    </cfRule>
  </conditionalFormatting>
  <conditionalFormatting sqref="C36">
    <cfRule type="cellIs" dxfId="523" priority="88" stopIfTrue="1" operator="notEqual">
      <formula>""</formula>
    </cfRule>
  </conditionalFormatting>
  <conditionalFormatting sqref="C37:C46">
    <cfRule type="cellIs" dxfId="522" priority="85" stopIfTrue="1" operator="notEqual">
      <formula>""</formula>
    </cfRule>
  </conditionalFormatting>
  <conditionalFormatting sqref="C25:C35">
    <cfRule type="cellIs" dxfId="521" priority="87" stopIfTrue="1" operator="notEqual">
      <formula>""</formula>
    </cfRule>
  </conditionalFormatting>
  <conditionalFormatting sqref="C37:C46">
    <cfRule type="cellIs" dxfId="520" priority="86" stopIfTrue="1" operator="notEqual">
      <formula>""</formula>
    </cfRule>
  </conditionalFormatting>
  <conditionalFormatting sqref="C49:C58">
    <cfRule type="cellIs" dxfId="519" priority="84" stopIfTrue="1" operator="notEqual">
      <formula>""</formula>
    </cfRule>
  </conditionalFormatting>
  <conditionalFormatting sqref="C49:C58">
    <cfRule type="cellIs" dxfId="518" priority="83" stopIfTrue="1" operator="notEqual">
      <formula>""</formula>
    </cfRule>
  </conditionalFormatting>
  <conditionalFormatting sqref="C73:C82">
    <cfRule type="cellIs" dxfId="517" priority="79" stopIfTrue="1" operator="notEqual">
      <formula>""</formula>
    </cfRule>
  </conditionalFormatting>
  <conditionalFormatting sqref="C73:C82">
    <cfRule type="cellIs" dxfId="516" priority="78" stopIfTrue="1" operator="notEqual">
      <formula>""</formula>
    </cfRule>
  </conditionalFormatting>
  <conditionalFormatting sqref="C72">
    <cfRule type="cellIs" dxfId="515" priority="77" stopIfTrue="1" operator="notEqual">
      <formula>""</formula>
    </cfRule>
  </conditionalFormatting>
  <conditionalFormatting sqref="C72">
    <cfRule type="cellIs" dxfId="514" priority="82" stopIfTrue="1" operator="notEqual">
      <formula>""</formula>
    </cfRule>
  </conditionalFormatting>
  <conditionalFormatting sqref="C72">
    <cfRule type="cellIs" dxfId="513" priority="81" stopIfTrue="1" operator="notEqual">
      <formula>""</formula>
    </cfRule>
  </conditionalFormatting>
  <conditionalFormatting sqref="C61:C71">
    <cfRule type="cellIs" dxfId="512" priority="80" stopIfTrue="1" operator="notEqual">
      <formula>""</formula>
    </cfRule>
  </conditionalFormatting>
  <conditionalFormatting sqref="C61:C71">
    <cfRule type="cellIs" dxfId="511" priority="70" stopIfTrue="1" operator="notEqual">
      <formula>""</formula>
    </cfRule>
  </conditionalFormatting>
  <conditionalFormatting sqref="C60">
    <cfRule type="cellIs" dxfId="510" priority="69" stopIfTrue="1" operator="notEqual">
      <formula>""</formula>
    </cfRule>
  </conditionalFormatting>
  <conditionalFormatting sqref="C60">
    <cfRule type="cellIs" dxfId="509" priority="68" stopIfTrue="1" operator="notEqual">
      <formula>""</formula>
    </cfRule>
  </conditionalFormatting>
  <conditionalFormatting sqref="C49:C59">
    <cfRule type="cellIs" dxfId="508" priority="67" stopIfTrue="1" operator="notEqual">
      <formula>""</formula>
    </cfRule>
  </conditionalFormatting>
  <conditionalFormatting sqref="C72">
    <cfRule type="cellIs" dxfId="507" priority="76" stopIfTrue="1" operator="notEqual">
      <formula>""</formula>
    </cfRule>
  </conditionalFormatting>
  <conditionalFormatting sqref="C73:C82">
    <cfRule type="cellIs" dxfId="506" priority="73" stopIfTrue="1" operator="notEqual">
      <formula>""</formula>
    </cfRule>
  </conditionalFormatting>
  <conditionalFormatting sqref="C61:C71">
    <cfRule type="cellIs" dxfId="505" priority="75" stopIfTrue="1" operator="notEqual">
      <formula>""</formula>
    </cfRule>
  </conditionalFormatting>
  <conditionalFormatting sqref="C73:C82">
    <cfRule type="cellIs" dxfId="504" priority="74" stopIfTrue="1" operator="notEqual">
      <formula>""</formula>
    </cfRule>
  </conditionalFormatting>
  <conditionalFormatting sqref="C72">
    <cfRule type="cellIs" dxfId="503" priority="72" stopIfTrue="1" operator="notEqual">
      <formula>""</formula>
    </cfRule>
  </conditionalFormatting>
  <conditionalFormatting sqref="C72">
    <cfRule type="cellIs" dxfId="502" priority="71" stopIfTrue="1" operator="notEqual">
      <formula>""</formula>
    </cfRule>
  </conditionalFormatting>
  <conditionalFormatting sqref="C61:C70">
    <cfRule type="cellIs" dxfId="501" priority="65" stopIfTrue="1" operator="notEqual">
      <formula>""</formula>
    </cfRule>
  </conditionalFormatting>
  <conditionalFormatting sqref="C61:C70">
    <cfRule type="cellIs" dxfId="500" priority="66" stopIfTrue="1" operator="notEqual">
      <formula>""</formula>
    </cfRule>
  </conditionalFormatting>
  <conditionalFormatting sqref="C73:C82">
    <cfRule type="cellIs" dxfId="499" priority="64" stopIfTrue="1" operator="notEqual">
      <formula>""</formula>
    </cfRule>
  </conditionalFormatting>
  <conditionalFormatting sqref="C73:C82">
    <cfRule type="cellIs" dxfId="498" priority="63" stopIfTrue="1" operator="notEqual">
      <formula>""</formula>
    </cfRule>
  </conditionalFormatting>
  <conditionalFormatting sqref="C60">
    <cfRule type="cellIs" dxfId="497" priority="53" stopIfTrue="1" operator="notEqual">
      <formula>""</formula>
    </cfRule>
  </conditionalFormatting>
  <conditionalFormatting sqref="C49:C59">
    <cfRule type="cellIs" dxfId="496" priority="52" stopIfTrue="1" operator="notEqual">
      <formula>""</formula>
    </cfRule>
  </conditionalFormatting>
  <conditionalFormatting sqref="C72">
    <cfRule type="cellIs" dxfId="495" priority="62" stopIfTrue="1" operator="notEqual">
      <formula>""</formula>
    </cfRule>
  </conditionalFormatting>
  <conditionalFormatting sqref="C72">
    <cfRule type="cellIs" dxfId="494" priority="61" stopIfTrue="1" operator="notEqual">
      <formula>""</formula>
    </cfRule>
  </conditionalFormatting>
  <conditionalFormatting sqref="C73:C82">
    <cfRule type="cellIs" dxfId="493" priority="58" stopIfTrue="1" operator="notEqual">
      <formula>""</formula>
    </cfRule>
  </conditionalFormatting>
  <conditionalFormatting sqref="C61:C71">
    <cfRule type="cellIs" dxfId="492" priority="60" stopIfTrue="1" operator="notEqual">
      <formula>""</formula>
    </cfRule>
  </conditionalFormatting>
  <conditionalFormatting sqref="C73:C82">
    <cfRule type="cellIs" dxfId="491" priority="59" stopIfTrue="1" operator="notEqual">
      <formula>""</formula>
    </cfRule>
  </conditionalFormatting>
  <conditionalFormatting sqref="C72">
    <cfRule type="cellIs" dxfId="490" priority="57" stopIfTrue="1" operator="notEqual">
      <formula>""</formula>
    </cfRule>
  </conditionalFormatting>
  <conditionalFormatting sqref="C72">
    <cfRule type="cellIs" dxfId="489" priority="56" stopIfTrue="1" operator="notEqual">
      <formula>""</formula>
    </cfRule>
  </conditionalFormatting>
  <conditionalFormatting sqref="C61:C71">
    <cfRule type="cellIs" dxfId="488" priority="55" stopIfTrue="1" operator="notEqual">
      <formula>""</formula>
    </cfRule>
  </conditionalFormatting>
  <conditionalFormatting sqref="C60">
    <cfRule type="cellIs" dxfId="487" priority="54" stopIfTrue="1" operator="notEqual">
      <formula>""</formula>
    </cfRule>
  </conditionalFormatting>
  <conditionalFormatting sqref="C61:C70">
    <cfRule type="cellIs" dxfId="486" priority="50" stopIfTrue="1" operator="notEqual">
      <formula>""</formula>
    </cfRule>
  </conditionalFormatting>
  <conditionalFormatting sqref="C61:C70">
    <cfRule type="cellIs" dxfId="485" priority="51" stopIfTrue="1" operator="notEqual">
      <formula>""</formula>
    </cfRule>
  </conditionalFormatting>
  <conditionalFormatting sqref="C73:C82">
    <cfRule type="cellIs" dxfId="484" priority="49" stopIfTrue="1" operator="notEqual">
      <formula>""</formula>
    </cfRule>
  </conditionalFormatting>
  <conditionalFormatting sqref="C73:C82">
    <cfRule type="cellIs" dxfId="483" priority="48" stopIfTrue="1" operator="notEqual">
      <formula>""</formula>
    </cfRule>
  </conditionalFormatting>
  <conditionalFormatting sqref="C72:C82">
    <cfRule type="cellIs" dxfId="482" priority="47" stopIfTrue="1" operator="notEqual">
      <formula>""</formula>
    </cfRule>
  </conditionalFormatting>
  <conditionalFormatting sqref="C72:C82">
    <cfRule type="cellIs" dxfId="481" priority="46" stopIfTrue="1" operator="notEqual">
      <formula>""</formula>
    </cfRule>
  </conditionalFormatting>
  <conditionalFormatting sqref="C61:C71">
    <cfRule type="cellIs" dxfId="480" priority="45" stopIfTrue="1" operator="notEqual">
      <formula>""</formula>
    </cfRule>
  </conditionalFormatting>
  <conditionalFormatting sqref="C60">
    <cfRule type="cellIs" dxfId="479" priority="44" stopIfTrue="1" operator="notEqual">
      <formula>""</formula>
    </cfRule>
  </conditionalFormatting>
  <conditionalFormatting sqref="C60">
    <cfRule type="cellIs" dxfId="478" priority="43" stopIfTrue="1" operator="notEqual">
      <formula>""</formula>
    </cfRule>
  </conditionalFormatting>
  <conditionalFormatting sqref="C61:C70">
    <cfRule type="cellIs" dxfId="477" priority="40" stopIfTrue="1" operator="notEqual">
      <formula>""</formula>
    </cfRule>
  </conditionalFormatting>
  <conditionalFormatting sqref="C49:C59">
    <cfRule type="cellIs" dxfId="476" priority="42" stopIfTrue="1" operator="notEqual">
      <formula>""</formula>
    </cfRule>
  </conditionalFormatting>
  <conditionalFormatting sqref="C61:C70">
    <cfRule type="cellIs" dxfId="475" priority="41" stopIfTrue="1" operator="notEqual">
      <formula>""</formula>
    </cfRule>
  </conditionalFormatting>
  <conditionalFormatting sqref="C60">
    <cfRule type="cellIs" dxfId="474" priority="39" stopIfTrue="1" operator="notEqual">
      <formula>""</formula>
    </cfRule>
  </conditionalFormatting>
  <conditionalFormatting sqref="C60">
    <cfRule type="cellIs" dxfId="473" priority="38" stopIfTrue="1" operator="notEqual">
      <formula>""</formula>
    </cfRule>
  </conditionalFormatting>
  <conditionalFormatting sqref="C49:C59">
    <cfRule type="cellIs" dxfId="472" priority="37" stopIfTrue="1" operator="notEqual">
      <formula>""</formula>
    </cfRule>
  </conditionalFormatting>
  <conditionalFormatting sqref="C48">
    <cfRule type="cellIs" dxfId="471" priority="36" stopIfTrue="1" operator="notEqual">
      <formula>""</formula>
    </cfRule>
  </conditionalFormatting>
  <conditionalFormatting sqref="C48">
    <cfRule type="cellIs" dxfId="470" priority="35" stopIfTrue="1" operator="notEqual">
      <formula>""</formula>
    </cfRule>
  </conditionalFormatting>
  <conditionalFormatting sqref="C49:C58">
    <cfRule type="cellIs" dxfId="469" priority="32" stopIfTrue="1" operator="notEqual">
      <formula>""</formula>
    </cfRule>
  </conditionalFormatting>
  <conditionalFormatting sqref="C37:C47">
    <cfRule type="cellIs" dxfId="468" priority="34" stopIfTrue="1" operator="notEqual">
      <formula>""</formula>
    </cfRule>
  </conditionalFormatting>
  <conditionalFormatting sqref="C49:C58">
    <cfRule type="cellIs" dxfId="467" priority="33" stopIfTrue="1" operator="notEqual">
      <formula>""</formula>
    </cfRule>
  </conditionalFormatting>
  <conditionalFormatting sqref="C61:C70">
    <cfRule type="cellIs" dxfId="466" priority="31" stopIfTrue="1" operator="notEqual">
      <formula>""</formula>
    </cfRule>
  </conditionalFormatting>
  <conditionalFormatting sqref="C61:C70">
    <cfRule type="cellIs" dxfId="465" priority="30" stopIfTrue="1" operator="notEqual">
      <formula>""</formula>
    </cfRule>
  </conditionalFormatting>
  <conditionalFormatting sqref="C85:C94">
    <cfRule type="cellIs" dxfId="464" priority="23" stopIfTrue="1" operator="notEqual">
      <formula>""</formula>
    </cfRule>
  </conditionalFormatting>
  <conditionalFormatting sqref="C85:C94">
    <cfRule type="cellIs" dxfId="463" priority="22" stopIfTrue="1" operator="notEqual">
      <formula>""</formula>
    </cfRule>
  </conditionalFormatting>
  <conditionalFormatting sqref="C84">
    <cfRule type="cellIs" dxfId="462" priority="21" stopIfTrue="1" operator="notEqual">
      <formula>""</formula>
    </cfRule>
  </conditionalFormatting>
  <conditionalFormatting sqref="C84">
    <cfRule type="cellIs" dxfId="461" priority="20" stopIfTrue="1" operator="notEqual">
      <formula>""</formula>
    </cfRule>
  </conditionalFormatting>
  <conditionalFormatting sqref="C85:C94">
    <cfRule type="cellIs" dxfId="460" priority="19" stopIfTrue="1" operator="notEqual">
      <formula>""</formula>
    </cfRule>
  </conditionalFormatting>
  <conditionalFormatting sqref="C84">
    <cfRule type="cellIs" dxfId="459" priority="29" stopIfTrue="1" operator="notEqual">
      <formula>""</formula>
    </cfRule>
  </conditionalFormatting>
  <conditionalFormatting sqref="C84:C94">
    <cfRule type="cellIs" dxfId="458" priority="28" stopIfTrue="1" operator="notEqual">
      <formula>""</formula>
    </cfRule>
  </conditionalFormatting>
  <conditionalFormatting sqref="C84:C94">
    <cfRule type="cellIs" dxfId="457" priority="27" stopIfTrue="1" operator="notEqual">
      <formula>""</formula>
    </cfRule>
  </conditionalFormatting>
  <conditionalFormatting sqref="C85:C94">
    <cfRule type="cellIs" dxfId="456" priority="26" stopIfTrue="1" operator="notEqual">
      <formula>""</formula>
    </cfRule>
  </conditionalFormatting>
  <conditionalFormatting sqref="C84">
    <cfRule type="cellIs" dxfId="455" priority="25" stopIfTrue="1" operator="notEqual">
      <formula>""</formula>
    </cfRule>
  </conditionalFormatting>
  <conditionalFormatting sqref="C84">
    <cfRule type="cellIs" dxfId="454" priority="24" stopIfTrue="1" operator="notEqual">
      <formula>""</formula>
    </cfRule>
  </conditionalFormatting>
  <conditionalFormatting sqref="C85:C94">
    <cfRule type="cellIs" dxfId="453" priority="18" stopIfTrue="1" operator="notEqual">
      <formula>""</formula>
    </cfRule>
  </conditionalFormatting>
  <conditionalFormatting sqref="C84:C94">
    <cfRule type="cellIs" dxfId="452" priority="17" stopIfTrue="1" operator="notEqual">
      <formula>""</formula>
    </cfRule>
  </conditionalFormatting>
  <conditionalFormatting sqref="C84:C94">
    <cfRule type="cellIs" dxfId="451" priority="16" stopIfTrue="1" operator="notEqual">
      <formula>""</formula>
    </cfRule>
  </conditionalFormatting>
  <conditionalFormatting sqref="C84:C94">
    <cfRule type="cellIs" dxfId="450" priority="15" stopIfTrue="1" operator="notEqual">
      <formula>""</formula>
    </cfRule>
  </conditionalFormatting>
  <conditionalFormatting sqref="C84:C94">
    <cfRule type="cellIs" dxfId="449" priority="14" stopIfTrue="1" operator="notEqual">
      <formula>""</formula>
    </cfRule>
  </conditionalFormatting>
  <conditionalFormatting sqref="C85:C94">
    <cfRule type="cellIs" dxfId="448" priority="13" stopIfTrue="1" operator="notEqual">
      <formula>""</formula>
    </cfRule>
  </conditionalFormatting>
  <conditionalFormatting sqref="C85:C94">
    <cfRule type="cellIs" dxfId="447" priority="12" stopIfTrue="1" operator="notEqual">
      <formula>""</formula>
    </cfRule>
  </conditionalFormatting>
  <conditionalFormatting sqref="C85:C94">
    <cfRule type="cellIs" dxfId="446" priority="11" stopIfTrue="1" operator="notEqual">
      <formula>""</formula>
    </cfRule>
  </conditionalFormatting>
  <conditionalFormatting sqref="C85:C94">
    <cfRule type="cellIs" dxfId="445" priority="10" stopIfTrue="1" operator="notEqual">
      <formula>""</formula>
    </cfRule>
  </conditionalFormatting>
  <conditionalFormatting sqref="C85:C94">
    <cfRule type="cellIs" dxfId="444" priority="9" stopIfTrue="1" operator="notEqual">
      <formula>""</formula>
    </cfRule>
  </conditionalFormatting>
  <conditionalFormatting sqref="C107">
    <cfRule type="cellIs" dxfId="443" priority="8" stopIfTrue="1" operator="notEqual">
      <formula>""</formula>
    </cfRule>
  </conditionalFormatting>
  <conditionalFormatting sqref="C107">
    <cfRule type="cellIs" dxfId="442" priority="7" stopIfTrue="1" operator="notEqual">
      <formula>""</formula>
    </cfRule>
  </conditionalFormatting>
  <conditionalFormatting sqref="C96:C97">
    <cfRule type="cellIs" dxfId="441" priority="6" stopIfTrue="1" operator="notEqual">
      <formula>""</formula>
    </cfRule>
  </conditionalFormatting>
  <conditionalFormatting sqref="C96:C97">
    <cfRule type="cellIs" dxfId="440" priority="5" stopIfTrue="1" operator="notEqual">
      <formula>""</formula>
    </cfRule>
  </conditionalFormatting>
  <conditionalFormatting sqref="D133">
    <cfRule type="cellIs" dxfId="439" priority="2" stopIfTrue="1" operator="notEqual">
      <formula>""</formula>
    </cfRule>
  </conditionalFormatting>
  <conditionalFormatting sqref="D133">
    <cfRule type="cellIs" dxfId="438" priority="4" stopIfTrue="1" operator="notEqual">
      <formula>""</formula>
    </cfRule>
  </conditionalFormatting>
  <conditionalFormatting sqref="D133">
    <cfRule type="cellIs" dxfId="437" priority="3" stopIfTrue="1" operator="notEqual">
      <formula>""</formula>
    </cfRule>
  </conditionalFormatting>
  <conditionalFormatting sqref="D134:D144">
    <cfRule type="cellIs" dxfId="436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rowBreaks count="1" manualBreakCount="1">
    <brk id="1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51"/>
  <sheetViews>
    <sheetView zoomScale="110" zoomScaleNormal="110" workbookViewId="0">
      <pane ySplit="11" topLeftCell="A120" activePane="bottomLeft" state="frozen"/>
      <selection pane="bottomLeft" activeCell="A124" sqref="A124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6.7109375" style="1" customWidth="1"/>
    <col min="5" max="5" width="5.85546875" style="1" customWidth="1"/>
    <col min="6" max="6" width="5.7109375" style="1" customWidth="1"/>
    <col min="7" max="7" width="5" style="1" customWidth="1"/>
    <col min="8" max="8" width="8" style="1" customWidth="1"/>
    <col min="9" max="9" width="5.85546875" style="1" customWidth="1"/>
    <col min="10" max="10" width="6" style="1" customWidth="1"/>
    <col min="11" max="11" width="4.5703125" style="1" customWidth="1"/>
    <col min="12" max="13" width="6" style="1" customWidth="1"/>
    <col min="14" max="14" width="4.5703125" style="1" customWidth="1"/>
    <col min="15" max="16" width="6" style="1" customWidth="1"/>
    <col min="17" max="17" width="4.5703125" style="1" customWidth="1"/>
    <col min="18" max="19" width="6" style="1" customWidth="1"/>
    <col min="20" max="20" width="4.42578125" style="1" customWidth="1"/>
    <col min="21" max="21" width="6" style="1" customWidth="1"/>
    <col min="22" max="22" width="6.140625" style="1" customWidth="1"/>
    <col min="23" max="23" width="4.5703125" style="1" customWidth="1"/>
    <col min="24" max="25" width="6" style="1" customWidth="1"/>
    <col min="26" max="26" width="4.5703125" style="1" customWidth="1"/>
    <col min="27" max="27" width="6.28515625" style="1" customWidth="1"/>
  </cols>
  <sheetData>
    <row r="1" spans="1:27" ht="1.5" customHeight="1"/>
    <row r="3" spans="1:27" ht="9" customHeight="1"/>
    <row r="4" spans="1:27" ht="9.75" customHeight="1">
      <c r="I4" s="3" t="s">
        <v>2</v>
      </c>
      <c r="J4" s="2"/>
      <c r="K4" s="2"/>
      <c r="L4" s="2"/>
      <c r="M4" s="2"/>
      <c r="N4" s="2"/>
    </row>
    <row r="5" spans="1:27" ht="9.75" customHeight="1">
      <c r="I5" s="3" t="s">
        <v>174</v>
      </c>
      <c r="J5" s="2"/>
      <c r="K5" s="2"/>
      <c r="L5" s="2"/>
      <c r="M5" s="2"/>
      <c r="N5" s="2"/>
    </row>
    <row r="6" spans="1:27">
      <c r="I6" s="4" t="s">
        <v>1</v>
      </c>
    </row>
    <row r="7" spans="1:27" ht="3.75" customHeight="1"/>
    <row r="8" spans="1:27" ht="15">
      <c r="B8" s="114" t="s">
        <v>191</v>
      </c>
      <c r="C8" s="113"/>
      <c r="D8" s="45"/>
      <c r="E8" s="45"/>
      <c r="F8" s="45"/>
      <c r="G8" s="45"/>
      <c r="H8" s="45"/>
      <c r="I8" s="45"/>
      <c r="J8" s="45"/>
      <c r="K8" s="462" t="s">
        <v>190</v>
      </c>
      <c r="L8" s="462"/>
      <c r="M8" s="471">
        <f>'base(indices)'!K1</f>
        <v>44044</v>
      </c>
      <c r="N8" s="471"/>
      <c r="R8" s="115" t="s">
        <v>100</v>
      </c>
      <c r="S8" s="21"/>
      <c r="T8" s="21"/>
      <c r="U8" s="21"/>
      <c r="V8" s="274"/>
      <c r="W8" s="274"/>
      <c r="X8" s="411">
        <f>'base(indices)'!H1</f>
        <v>44409</v>
      </c>
      <c r="Y8" s="411"/>
    </row>
    <row r="9" spans="1:27" ht="13.5" thickBot="1">
      <c r="B9" s="6" t="s">
        <v>85</v>
      </c>
      <c r="C9" s="6"/>
      <c r="F9" s="5"/>
      <c r="G9" s="5"/>
      <c r="K9" s="135" t="s">
        <v>68</v>
      </c>
      <c r="L9" s="109"/>
      <c r="M9" s="110"/>
      <c r="N9" s="111"/>
      <c r="O9" s="110"/>
    </row>
    <row r="10" spans="1:27" ht="12" customHeight="1" thickBot="1">
      <c r="A10" s="434" t="s">
        <v>42</v>
      </c>
      <c r="B10" s="415" t="s">
        <v>4</v>
      </c>
      <c r="C10" s="417" t="s">
        <v>36</v>
      </c>
      <c r="D10" s="419" t="s">
        <v>37</v>
      </c>
      <c r="E10" s="419" t="s">
        <v>43</v>
      </c>
      <c r="F10" s="391" t="s">
        <v>44</v>
      </c>
      <c r="G10" s="391" t="s">
        <v>45</v>
      </c>
      <c r="H10" s="468" t="s">
        <v>196</v>
      </c>
      <c r="I10" s="406" t="s">
        <v>70</v>
      </c>
      <c r="J10" s="463" t="s">
        <v>69</v>
      </c>
      <c r="K10" s="464"/>
      <c r="L10" s="389" t="s">
        <v>123</v>
      </c>
      <c r="M10" s="149">
        <v>0.9</v>
      </c>
      <c r="N10" s="150" t="s">
        <v>123</v>
      </c>
      <c r="O10" s="151"/>
      <c r="P10" s="152">
        <v>0.8</v>
      </c>
      <c r="Q10" s="153" t="s">
        <v>123</v>
      </c>
      <c r="R10" s="154"/>
      <c r="S10" s="149">
        <v>0.7</v>
      </c>
      <c r="T10" s="150"/>
      <c r="U10" s="151"/>
      <c r="V10" s="152">
        <v>0.6</v>
      </c>
      <c r="W10" s="153" t="s">
        <v>124</v>
      </c>
      <c r="X10" s="154"/>
      <c r="Y10" s="155">
        <v>0.5</v>
      </c>
      <c r="Z10" s="150" t="s">
        <v>123</v>
      </c>
      <c r="AA10" s="156"/>
    </row>
    <row r="11" spans="1:27" ht="24" customHeight="1" thickBot="1">
      <c r="A11" s="467"/>
      <c r="B11" s="416"/>
      <c r="C11" s="418"/>
      <c r="D11" s="420"/>
      <c r="E11" s="420"/>
      <c r="F11" s="392"/>
      <c r="G11" s="392"/>
      <c r="H11" s="469"/>
      <c r="I11" s="470"/>
      <c r="J11" s="35" t="s">
        <v>132</v>
      </c>
      <c r="K11" s="172" t="s">
        <v>131</v>
      </c>
      <c r="L11" s="292" t="s">
        <v>0</v>
      </c>
      <c r="M11" s="35" t="s">
        <v>132</v>
      </c>
      <c r="N11" s="172" t="s">
        <v>131</v>
      </c>
      <c r="O11" s="34" t="s">
        <v>39</v>
      </c>
      <c r="P11" s="35" t="s">
        <v>132</v>
      </c>
      <c r="Q11" s="172" t="s">
        <v>131</v>
      </c>
      <c r="R11" s="34" t="s">
        <v>46</v>
      </c>
      <c r="S11" s="35" t="s">
        <v>132</v>
      </c>
      <c r="T11" s="172" t="s">
        <v>131</v>
      </c>
      <c r="U11" s="34" t="s">
        <v>47</v>
      </c>
      <c r="V11" s="35" t="s">
        <v>132</v>
      </c>
      <c r="W11" s="172" t="s">
        <v>131</v>
      </c>
      <c r="X11" s="34" t="s">
        <v>48</v>
      </c>
      <c r="Y11" s="172" t="s">
        <v>131</v>
      </c>
      <c r="Z11" s="172" t="s">
        <v>131</v>
      </c>
      <c r="AA11" s="34" t="s">
        <v>55</v>
      </c>
    </row>
    <row r="12" spans="1:27" ht="12.75" customHeight="1">
      <c r="A12" s="275">
        <v>5</v>
      </c>
      <c r="B12" s="215">
        <v>40544</v>
      </c>
      <c r="C12" s="47">
        <v>540</v>
      </c>
      <c r="D12" s="97">
        <f>'base(indices)'!G16</f>
        <v>1.42336467</v>
      </c>
      <c r="E12" s="163">
        <f t="shared" ref="E12:E75" si="0">C12*D12</f>
        <v>768.6169218</v>
      </c>
      <c r="F12" s="359">
        <f>'base(indices)'!I17</f>
        <v>1.7061E-2</v>
      </c>
      <c r="G12" s="87">
        <f t="shared" ref="G12:G75" si="1">E12*F12</f>
        <v>13.1133733028298</v>
      </c>
      <c r="H12" s="276">
        <f>(E12+G12)*4</f>
        <v>3126.9211804113193</v>
      </c>
      <c r="I12" s="108">
        <f>E12/3</f>
        <v>256.20564059999998</v>
      </c>
      <c r="J12" s="108">
        <f>H12+I12</f>
        <v>3383.1268210113194</v>
      </c>
      <c r="K12" s="165"/>
      <c r="L12" s="277">
        <f t="shared" ref="L12:L21" si="2">J12+K12</f>
        <v>3383.1268210113194</v>
      </c>
      <c r="M12" s="54">
        <f t="shared" ref="M12:M21" si="3">J12*M$10</f>
        <v>3044.8141389101875</v>
      </c>
      <c r="N12" s="165">
        <f t="shared" ref="N12:N21" si="4">K12*M$10</f>
        <v>0</v>
      </c>
      <c r="O12" s="55">
        <f t="shared" ref="O12:O21" si="5">M12+N12</f>
        <v>3044.8141389101875</v>
      </c>
      <c r="P12" s="128">
        <f t="shared" ref="P12:P30" si="6">J12*$P$10</f>
        <v>2706.5014568090555</v>
      </c>
      <c r="Q12" s="165">
        <f t="shared" ref="Q12:Q75" si="7">K12*P$10</f>
        <v>0</v>
      </c>
      <c r="R12" s="166">
        <f t="shared" ref="R12:R37" si="8">P12+Q12</f>
        <v>2706.5014568090555</v>
      </c>
      <c r="S12" s="54">
        <f t="shared" ref="S12:S75" si="9">J12*S$10</f>
        <v>2368.1887747079236</v>
      </c>
      <c r="T12" s="165">
        <f t="shared" ref="T12:T75" si="10">K12*S$10</f>
        <v>0</v>
      </c>
      <c r="U12" s="55">
        <f t="shared" ref="U12:U75" si="11">S12+T12</f>
        <v>2368.1887747079236</v>
      </c>
      <c r="V12" s="54">
        <f>J12*V$10</f>
        <v>2029.8760926067916</v>
      </c>
      <c r="W12" s="165">
        <f t="shared" ref="W12:W75" si="12">K12*V$10</f>
        <v>0</v>
      </c>
      <c r="X12" s="55">
        <f t="shared" ref="X12:X75" si="13">V12+W12</f>
        <v>2029.8760926067916</v>
      </c>
      <c r="Y12" s="54">
        <f t="shared" ref="Y12:Y43" si="14">J12*Y$10</f>
        <v>1691.5634105056597</v>
      </c>
      <c r="Z12" s="165">
        <f t="shared" ref="Z12:Z75" si="15">N12*Y$10</f>
        <v>0</v>
      </c>
      <c r="AA12" s="55">
        <f t="shared" ref="AA12:AA75" si="16">Y12+Z12</f>
        <v>1691.5634105056597</v>
      </c>
    </row>
    <row r="13" spans="1:27" s="30" customFormat="1" ht="12.75" customHeight="1">
      <c r="A13" s="124">
        <v>5</v>
      </c>
      <c r="B13" s="216">
        <v>40575</v>
      </c>
      <c r="C13" s="68">
        <v>540</v>
      </c>
      <c r="D13" s="96">
        <f>'base(indices)'!G17</f>
        <v>1.4223476900000001</v>
      </c>
      <c r="E13" s="58">
        <f t="shared" si="0"/>
        <v>768.06775260000006</v>
      </c>
      <c r="F13" s="360">
        <f>'base(indices)'!I18</f>
        <v>1.7061E-2</v>
      </c>
      <c r="G13" s="60">
        <f t="shared" si="1"/>
        <v>13.1040039271086</v>
      </c>
      <c r="H13" s="190">
        <f>(E13+G13)*4</f>
        <v>3124.6870261084346</v>
      </c>
      <c r="I13" s="106">
        <f>E13/3</f>
        <v>256.02258420000004</v>
      </c>
      <c r="J13" s="106">
        <f>H13+I13</f>
        <v>3380.7096103084345</v>
      </c>
      <c r="K13" s="63">
        <v>0</v>
      </c>
      <c r="L13" s="64">
        <f t="shared" si="2"/>
        <v>3380.7096103084345</v>
      </c>
      <c r="M13" s="65">
        <f t="shared" si="3"/>
        <v>3042.638649277591</v>
      </c>
      <c r="N13" s="63">
        <f t="shared" si="4"/>
        <v>0</v>
      </c>
      <c r="O13" s="66">
        <f t="shared" si="5"/>
        <v>3042.638649277591</v>
      </c>
      <c r="P13" s="63">
        <f t="shared" si="6"/>
        <v>2704.5676882467478</v>
      </c>
      <c r="Q13" s="63">
        <f t="shared" si="7"/>
        <v>0</v>
      </c>
      <c r="R13" s="67">
        <f t="shared" si="8"/>
        <v>2704.5676882467478</v>
      </c>
      <c r="S13" s="65">
        <f t="shared" si="9"/>
        <v>2366.4967272159042</v>
      </c>
      <c r="T13" s="63">
        <f t="shared" si="10"/>
        <v>0</v>
      </c>
      <c r="U13" s="66">
        <f t="shared" si="11"/>
        <v>2366.4967272159042</v>
      </c>
      <c r="V13" s="65">
        <f t="shared" ref="V13:V75" si="17">J13*V$10</f>
        <v>2028.4257661850606</v>
      </c>
      <c r="W13" s="63">
        <f t="shared" si="12"/>
        <v>0</v>
      </c>
      <c r="X13" s="66">
        <f t="shared" si="13"/>
        <v>2028.4257661850606</v>
      </c>
      <c r="Y13" s="65">
        <f t="shared" si="14"/>
        <v>1690.3548051542173</v>
      </c>
      <c r="Z13" s="63">
        <f t="shared" si="15"/>
        <v>0</v>
      </c>
      <c r="AA13" s="66">
        <f t="shared" si="16"/>
        <v>1690.3548051542173</v>
      </c>
    </row>
    <row r="14" spans="1:27" ht="12.75" customHeight="1">
      <c r="A14" s="124">
        <v>5</v>
      </c>
      <c r="B14" s="217">
        <v>40603</v>
      </c>
      <c r="C14" s="68">
        <v>545</v>
      </c>
      <c r="D14" s="96">
        <f>'base(indices)'!G18</f>
        <v>1.42160277</v>
      </c>
      <c r="E14" s="69">
        <f t="shared" si="0"/>
        <v>774.77350965000005</v>
      </c>
      <c r="F14" s="360">
        <f>'base(indices)'!I19</f>
        <v>1.7061E-2</v>
      </c>
      <c r="G14" s="70">
        <f t="shared" si="1"/>
        <v>13.218410848138651</v>
      </c>
      <c r="H14" s="190">
        <f t="shared" ref="H14:H77" si="18">(E14+G14)*4</f>
        <v>3151.9676819925548</v>
      </c>
      <c r="I14" s="107">
        <f>E14/3</f>
        <v>258.25783655000004</v>
      </c>
      <c r="J14" s="107">
        <f t="shared" ref="J14:J77" si="19">H14+I14</f>
        <v>3410.2255185425547</v>
      </c>
      <c r="K14" s="49">
        <v>0</v>
      </c>
      <c r="L14" s="50">
        <f t="shared" si="2"/>
        <v>3410.2255185425547</v>
      </c>
      <c r="M14" s="51">
        <f t="shared" si="3"/>
        <v>3069.2029666882995</v>
      </c>
      <c r="N14" s="49">
        <f t="shared" si="4"/>
        <v>0</v>
      </c>
      <c r="O14" s="52">
        <f t="shared" si="5"/>
        <v>3069.2029666882995</v>
      </c>
      <c r="P14" s="73">
        <f t="shared" si="6"/>
        <v>2728.1804148340439</v>
      </c>
      <c r="Q14" s="49">
        <f t="shared" si="7"/>
        <v>0</v>
      </c>
      <c r="R14" s="53">
        <f t="shared" si="8"/>
        <v>2728.1804148340439</v>
      </c>
      <c r="S14" s="51">
        <f t="shared" si="9"/>
        <v>2387.1578629797882</v>
      </c>
      <c r="T14" s="49">
        <f t="shared" si="10"/>
        <v>0</v>
      </c>
      <c r="U14" s="52">
        <f t="shared" si="11"/>
        <v>2387.1578629797882</v>
      </c>
      <c r="V14" s="51">
        <f t="shared" si="17"/>
        <v>2046.1353111255328</v>
      </c>
      <c r="W14" s="49">
        <f t="shared" si="12"/>
        <v>0</v>
      </c>
      <c r="X14" s="52">
        <f t="shared" si="13"/>
        <v>2046.1353111255328</v>
      </c>
      <c r="Y14" s="51">
        <f t="shared" si="14"/>
        <v>1705.1127592712774</v>
      </c>
      <c r="Z14" s="49">
        <f t="shared" si="15"/>
        <v>0</v>
      </c>
      <c r="AA14" s="52">
        <f t="shared" si="16"/>
        <v>1705.1127592712774</v>
      </c>
    </row>
    <row r="15" spans="1:27" s="30" customFormat="1" ht="12.75" customHeight="1">
      <c r="A15" s="124">
        <v>5</v>
      </c>
      <c r="B15" s="216">
        <v>40634</v>
      </c>
      <c r="C15" s="68">
        <v>545</v>
      </c>
      <c r="D15" s="96">
        <f>'base(indices)'!G19</f>
        <v>1.41988187</v>
      </c>
      <c r="E15" s="58">
        <f t="shared" si="0"/>
        <v>773.83561914999996</v>
      </c>
      <c r="F15" s="360">
        <f>'base(indices)'!I20</f>
        <v>1.7061E-2</v>
      </c>
      <c r="G15" s="60">
        <f t="shared" si="1"/>
        <v>13.202409498318149</v>
      </c>
      <c r="H15" s="190">
        <f t="shared" si="18"/>
        <v>3148.1521145932725</v>
      </c>
      <c r="I15" s="106">
        <f t="shared" ref="I15:I78" si="20">E15/3</f>
        <v>257.9452063833333</v>
      </c>
      <c r="J15" s="106">
        <f t="shared" si="19"/>
        <v>3406.0973209766057</v>
      </c>
      <c r="K15" s="63"/>
      <c r="L15" s="64">
        <f t="shared" si="2"/>
        <v>3406.0973209766057</v>
      </c>
      <c r="M15" s="65">
        <f t="shared" si="3"/>
        <v>3065.4875888789452</v>
      </c>
      <c r="N15" s="63">
        <f t="shared" si="4"/>
        <v>0</v>
      </c>
      <c r="O15" s="66">
        <f t="shared" si="5"/>
        <v>3065.4875888789452</v>
      </c>
      <c r="P15" s="63">
        <f t="shared" si="6"/>
        <v>2724.8778567812847</v>
      </c>
      <c r="Q15" s="63">
        <f t="shared" si="7"/>
        <v>0</v>
      </c>
      <c r="R15" s="67">
        <f t="shared" si="8"/>
        <v>2724.8778567812847</v>
      </c>
      <c r="S15" s="65">
        <f t="shared" si="9"/>
        <v>2384.2681246836237</v>
      </c>
      <c r="T15" s="63">
        <f t="shared" si="10"/>
        <v>0</v>
      </c>
      <c r="U15" s="66">
        <f t="shared" si="11"/>
        <v>2384.2681246836237</v>
      </c>
      <c r="V15" s="65">
        <f t="shared" si="17"/>
        <v>2043.6583925859634</v>
      </c>
      <c r="W15" s="63">
        <f t="shared" si="12"/>
        <v>0</v>
      </c>
      <c r="X15" s="66">
        <f t="shared" si="13"/>
        <v>2043.6583925859634</v>
      </c>
      <c r="Y15" s="65">
        <f t="shared" si="14"/>
        <v>1703.0486604883029</v>
      </c>
      <c r="Z15" s="63">
        <f t="shared" si="15"/>
        <v>0</v>
      </c>
      <c r="AA15" s="66">
        <f t="shared" si="16"/>
        <v>1703.0486604883029</v>
      </c>
    </row>
    <row r="16" spans="1:27" ht="12.75" customHeight="1">
      <c r="A16" s="124">
        <v>5</v>
      </c>
      <c r="B16" s="217">
        <v>40664</v>
      </c>
      <c r="C16" s="68">
        <v>545</v>
      </c>
      <c r="D16" s="96">
        <f>'base(indices)'!G20</f>
        <v>1.41935813</v>
      </c>
      <c r="E16" s="69">
        <f t="shared" si="0"/>
        <v>773.55018084999995</v>
      </c>
      <c r="F16" s="360">
        <f>'base(indices)'!I21</f>
        <v>1.7061E-2</v>
      </c>
      <c r="G16" s="70">
        <f t="shared" si="1"/>
        <v>13.197539635481849</v>
      </c>
      <c r="H16" s="190">
        <f t="shared" si="18"/>
        <v>3146.990881941927</v>
      </c>
      <c r="I16" s="107">
        <f t="shared" si="20"/>
        <v>257.85006028333333</v>
      </c>
      <c r="J16" s="107">
        <f t="shared" si="19"/>
        <v>3404.8409422252603</v>
      </c>
      <c r="K16" s="49"/>
      <c r="L16" s="50">
        <f t="shared" si="2"/>
        <v>3404.8409422252603</v>
      </c>
      <c r="M16" s="51">
        <f t="shared" si="3"/>
        <v>3064.3568480027343</v>
      </c>
      <c r="N16" s="49">
        <f t="shared" si="4"/>
        <v>0</v>
      </c>
      <c r="O16" s="52">
        <f t="shared" si="5"/>
        <v>3064.3568480027343</v>
      </c>
      <c r="P16" s="73">
        <f t="shared" si="6"/>
        <v>2723.8727537802083</v>
      </c>
      <c r="Q16" s="49">
        <f t="shared" si="7"/>
        <v>0</v>
      </c>
      <c r="R16" s="53">
        <f t="shared" si="8"/>
        <v>2723.8727537802083</v>
      </c>
      <c r="S16" s="51">
        <f t="shared" si="9"/>
        <v>2383.3886595576819</v>
      </c>
      <c r="T16" s="49">
        <f t="shared" si="10"/>
        <v>0</v>
      </c>
      <c r="U16" s="52">
        <f t="shared" si="11"/>
        <v>2383.3886595576819</v>
      </c>
      <c r="V16" s="51">
        <f t="shared" si="17"/>
        <v>2042.9045653351561</v>
      </c>
      <c r="W16" s="49">
        <f t="shared" si="12"/>
        <v>0</v>
      </c>
      <c r="X16" s="52">
        <f t="shared" si="13"/>
        <v>2042.9045653351561</v>
      </c>
      <c r="Y16" s="51">
        <f t="shared" si="14"/>
        <v>1702.4204711126301</v>
      </c>
      <c r="Z16" s="49">
        <f t="shared" si="15"/>
        <v>0</v>
      </c>
      <c r="AA16" s="52">
        <f t="shared" si="16"/>
        <v>1702.4204711126301</v>
      </c>
    </row>
    <row r="17" spans="1:27" s="30" customFormat="1" ht="12.75" customHeight="1">
      <c r="A17" s="124">
        <v>5</v>
      </c>
      <c r="B17" s="216">
        <v>40695</v>
      </c>
      <c r="C17" s="68">
        <v>545</v>
      </c>
      <c r="D17" s="96">
        <f>'base(indices)'!G21</f>
        <v>1.4171332299999999</v>
      </c>
      <c r="E17" s="58">
        <f t="shared" si="0"/>
        <v>772.33761034999998</v>
      </c>
      <c r="F17" s="360">
        <f>'base(indices)'!I22</f>
        <v>1.7061E-2</v>
      </c>
      <c r="G17" s="60">
        <f t="shared" si="1"/>
        <v>13.17685197018135</v>
      </c>
      <c r="H17" s="190">
        <f t="shared" si="18"/>
        <v>3142.0578492807253</v>
      </c>
      <c r="I17" s="106">
        <f t="shared" si="20"/>
        <v>257.44587011666664</v>
      </c>
      <c r="J17" s="106">
        <f t="shared" si="19"/>
        <v>3399.5037193973922</v>
      </c>
      <c r="K17" s="63"/>
      <c r="L17" s="64">
        <f t="shared" si="2"/>
        <v>3399.5037193973922</v>
      </c>
      <c r="M17" s="65">
        <f t="shared" si="3"/>
        <v>3059.5533474576532</v>
      </c>
      <c r="N17" s="63">
        <f t="shared" si="4"/>
        <v>0</v>
      </c>
      <c r="O17" s="66">
        <f t="shared" si="5"/>
        <v>3059.5533474576532</v>
      </c>
      <c r="P17" s="63">
        <f t="shared" si="6"/>
        <v>2719.6029755179138</v>
      </c>
      <c r="Q17" s="63">
        <f t="shared" si="7"/>
        <v>0</v>
      </c>
      <c r="R17" s="67">
        <f t="shared" si="8"/>
        <v>2719.6029755179138</v>
      </c>
      <c r="S17" s="65">
        <f t="shared" si="9"/>
        <v>2379.6526035781744</v>
      </c>
      <c r="T17" s="63">
        <f t="shared" si="10"/>
        <v>0</v>
      </c>
      <c r="U17" s="66">
        <f t="shared" si="11"/>
        <v>2379.6526035781744</v>
      </c>
      <c r="V17" s="65">
        <f t="shared" si="17"/>
        <v>2039.7022316384353</v>
      </c>
      <c r="W17" s="63">
        <f t="shared" si="12"/>
        <v>0</v>
      </c>
      <c r="X17" s="66">
        <f t="shared" si="13"/>
        <v>2039.7022316384353</v>
      </c>
      <c r="Y17" s="65">
        <f t="shared" si="14"/>
        <v>1699.7518596986961</v>
      </c>
      <c r="Z17" s="63">
        <f t="shared" si="15"/>
        <v>0</v>
      </c>
      <c r="AA17" s="66">
        <f t="shared" si="16"/>
        <v>1699.7518596986961</v>
      </c>
    </row>
    <row r="18" spans="1:27" ht="12.75" customHeight="1">
      <c r="A18" s="124">
        <v>5</v>
      </c>
      <c r="B18" s="217">
        <v>40725</v>
      </c>
      <c r="C18" s="68">
        <v>545</v>
      </c>
      <c r="D18" s="96">
        <f>'base(indices)'!G22</f>
        <v>1.4155563</v>
      </c>
      <c r="E18" s="69">
        <f t="shared" si="0"/>
        <v>771.4781835</v>
      </c>
      <c r="F18" s="360">
        <f>'base(indices)'!I23</f>
        <v>1.7061E-2</v>
      </c>
      <c r="G18" s="70">
        <f t="shared" si="1"/>
        <v>13.162189288693499</v>
      </c>
      <c r="H18" s="190">
        <f t="shared" si="18"/>
        <v>3138.5614911547741</v>
      </c>
      <c r="I18" s="107">
        <f t="shared" si="20"/>
        <v>257.15939450000002</v>
      </c>
      <c r="J18" s="107">
        <f t="shared" si="19"/>
        <v>3395.7208856547741</v>
      </c>
      <c r="K18" s="49"/>
      <c r="L18" s="50">
        <f t="shared" si="2"/>
        <v>3395.7208856547741</v>
      </c>
      <c r="M18" s="51">
        <f t="shared" si="3"/>
        <v>3056.1487970892967</v>
      </c>
      <c r="N18" s="49">
        <f t="shared" si="4"/>
        <v>0</v>
      </c>
      <c r="O18" s="52">
        <f t="shared" si="5"/>
        <v>3056.1487970892967</v>
      </c>
      <c r="P18" s="73">
        <f t="shared" si="6"/>
        <v>2716.5767085238194</v>
      </c>
      <c r="Q18" s="49">
        <f t="shared" si="7"/>
        <v>0</v>
      </c>
      <c r="R18" s="53">
        <f t="shared" si="8"/>
        <v>2716.5767085238194</v>
      </c>
      <c r="S18" s="51">
        <f t="shared" si="9"/>
        <v>2377.0046199583417</v>
      </c>
      <c r="T18" s="49">
        <f t="shared" si="10"/>
        <v>0</v>
      </c>
      <c r="U18" s="52">
        <f t="shared" si="11"/>
        <v>2377.0046199583417</v>
      </c>
      <c r="V18" s="51">
        <f t="shared" si="17"/>
        <v>2037.4325313928643</v>
      </c>
      <c r="W18" s="49">
        <f t="shared" si="12"/>
        <v>0</v>
      </c>
      <c r="X18" s="52">
        <f t="shared" si="13"/>
        <v>2037.4325313928643</v>
      </c>
      <c r="Y18" s="51">
        <f t="shared" si="14"/>
        <v>1697.860442827387</v>
      </c>
      <c r="Z18" s="49">
        <f t="shared" si="15"/>
        <v>0</v>
      </c>
      <c r="AA18" s="52">
        <f t="shared" si="16"/>
        <v>1697.860442827387</v>
      </c>
    </row>
    <row r="19" spans="1:27" s="30" customFormat="1" ht="12.75" customHeight="1">
      <c r="A19" s="124">
        <v>5</v>
      </c>
      <c r="B19" s="216">
        <v>40756</v>
      </c>
      <c r="C19" s="68">
        <v>545</v>
      </c>
      <c r="D19" s="96">
        <f>'base(indices)'!G23</f>
        <v>1.4138187200000001</v>
      </c>
      <c r="E19" s="58">
        <f t="shared" si="0"/>
        <v>770.5312024000001</v>
      </c>
      <c r="F19" s="360">
        <f>'base(indices)'!I24</f>
        <v>1.7061E-2</v>
      </c>
      <c r="G19" s="60">
        <f t="shared" si="1"/>
        <v>13.146032844146401</v>
      </c>
      <c r="H19" s="190">
        <f t="shared" si="18"/>
        <v>3134.7089409765858</v>
      </c>
      <c r="I19" s="106">
        <f t="shared" si="20"/>
        <v>256.84373413333338</v>
      </c>
      <c r="J19" s="106">
        <f t="shared" si="19"/>
        <v>3391.5526751099192</v>
      </c>
      <c r="K19" s="63"/>
      <c r="L19" s="64">
        <f t="shared" si="2"/>
        <v>3391.5526751099192</v>
      </c>
      <c r="M19" s="65">
        <f t="shared" si="3"/>
        <v>3052.3974075989272</v>
      </c>
      <c r="N19" s="63">
        <f t="shared" si="4"/>
        <v>0</v>
      </c>
      <c r="O19" s="66">
        <f t="shared" si="5"/>
        <v>3052.3974075989272</v>
      </c>
      <c r="P19" s="63">
        <f>J19*$P$10</f>
        <v>2713.2421400879357</v>
      </c>
      <c r="Q19" s="63">
        <f t="shared" si="7"/>
        <v>0</v>
      </c>
      <c r="R19" s="67">
        <f t="shared" si="8"/>
        <v>2713.2421400879357</v>
      </c>
      <c r="S19" s="65">
        <f t="shared" si="9"/>
        <v>2374.0868725769433</v>
      </c>
      <c r="T19" s="63">
        <f t="shared" si="10"/>
        <v>0</v>
      </c>
      <c r="U19" s="66">
        <f t="shared" si="11"/>
        <v>2374.0868725769433</v>
      </c>
      <c r="V19" s="65">
        <f t="shared" si="17"/>
        <v>2034.9316050659513</v>
      </c>
      <c r="W19" s="63">
        <f t="shared" si="12"/>
        <v>0</v>
      </c>
      <c r="X19" s="66">
        <f t="shared" si="13"/>
        <v>2034.9316050659513</v>
      </c>
      <c r="Y19" s="65">
        <f t="shared" si="14"/>
        <v>1695.7763375549596</v>
      </c>
      <c r="Z19" s="63">
        <f t="shared" si="15"/>
        <v>0</v>
      </c>
      <c r="AA19" s="66">
        <f t="shared" si="16"/>
        <v>1695.7763375549596</v>
      </c>
    </row>
    <row r="20" spans="1:27" ht="12.75" customHeight="1">
      <c r="A20" s="124">
        <v>5</v>
      </c>
      <c r="B20" s="217">
        <v>40787</v>
      </c>
      <c r="C20" s="68">
        <v>545</v>
      </c>
      <c r="D20" s="96">
        <f>'base(indices)'!G24</f>
        <v>1.41088971</v>
      </c>
      <c r="E20" s="69">
        <f t="shared" si="0"/>
        <v>768.93489194999995</v>
      </c>
      <c r="F20" s="360">
        <f>'base(indices)'!I25</f>
        <v>1.7061E-2</v>
      </c>
      <c r="G20" s="70">
        <f t="shared" si="1"/>
        <v>13.118798191558948</v>
      </c>
      <c r="H20" s="190">
        <f t="shared" si="18"/>
        <v>3128.2147605662358</v>
      </c>
      <c r="I20" s="107">
        <f t="shared" si="20"/>
        <v>256.31163064999998</v>
      </c>
      <c r="J20" s="107">
        <f t="shared" si="19"/>
        <v>3384.5263912162359</v>
      </c>
      <c r="K20" s="49"/>
      <c r="L20" s="50">
        <f t="shared" si="2"/>
        <v>3384.5263912162359</v>
      </c>
      <c r="M20" s="51">
        <f t="shared" si="3"/>
        <v>3046.0737520946122</v>
      </c>
      <c r="N20" s="49">
        <f t="shared" si="4"/>
        <v>0</v>
      </c>
      <c r="O20" s="52">
        <f t="shared" si="5"/>
        <v>3046.0737520946122</v>
      </c>
      <c r="P20" s="73">
        <f t="shared" si="6"/>
        <v>2707.6211129729891</v>
      </c>
      <c r="Q20" s="49">
        <f t="shared" si="7"/>
        <v>0</v>
      </c>
      <c r="R20" s="53">
        <f t="shared" si="8"/>
        <v>2707.6211129729891</v>
      </c>
      <c r="S20" s="51">
        <f t="shared" si="9"/>
        <v>2369.168473851365</v>
      </c>
      <c r="T20" s="49">
        <f t="shared" si="10"/>
        <v>0</v>
      </c>
      <c r="U20" s="52">
        <f t="shared" si="11"/>
        <v>2369.168473851365</v>
      </c>
      <c r="V20" s="51">
        <f t="shared" si="17"/>
        <v>2030.7158347297413</v>
      </c>
      <c r="W20" s="49">
        <f t="shared" si="12"/>
        <v>0</v>
      </c>
      <c r="X20" s="52">
        <f t="shared" si="13"/>
        <v>2030.7158347297413</v>
      </c>
      <c r="Y20" s="51">
        <f t="shared" si="14"/>
        <v>1692.2631956081179</v>
      </c>
      <c r="Z20" s="49">
        <f t="shared" si="15"/>
        <v>0</v>
      </c>
      <c r="AA20" s="52">
        <f t="shared" si="16"/>
        <v>1692.2631956081179</v>
      </c>
    </row>
    <row r="21" spans="1:27" s="30" customFormat="1" ht="12.75" customHeight="1">
      <c r="A21" s="124">
        <v>5</v>
      </c>
      <c r="B21" s="216">
        <v>40817</v>
      </c>
      <c r="C21" s="68">
        <v>545</v>
      </c>
      <c r="D21" s="96">
        <f>'base(indices)'!G25</f>
        <v>1.409476</v>
      </c>
      <c r="E21" s="58">
        <f t="shared" si="0"/>
        <v>768.16441999999995</v>
      </c>
      <c r="F21" s="360">
        <f>'base(indices)'!I26</f>
        <v>1.7061E-2</v>
      </c>
      <c r="G21" s="60">
        <f t="shared" si="1"/>
        <v>13.105653169619998</v>
      </c>
      <c r="H21" s="190">
        <f t="shared" si="18"/>
        <v>3125.08029267848</v>
      </c>
      <c r="I21" s="106">
        <f t="shared" si="20"/>
        <v>256.05480666666665</v>
      </c>
      <c r="J21" s="106">
        <f t="shared" si="19"/>
        <v>3381.1350993451465</v>
      </c>
      <c r="K21" s="63"/>
      <c r="L21" s="64">
        <f t="shared" si="2"/>
        <v>3381.1350993451465</v>
      </c>
      <c r="M21" s="65">
        <f t="shared" si="3"/>
        <v>3043.0215894106318</v>
      </c>
      <c r="N21" s="63">
        <f t="shared" si="4"/>
        <v>0</v>
      </c>
      <c r="O21" s="66">
        <f t="shared" si="5"/>
        <v>3043.0215894106318</v>
      </c>
      <c r="P21" s="63">
        <f t="shared" si="6"/>
        <v>2704.9080794761176</v>
      </c>
      <c r="Q21" s="63">
        <f t="shared" si="7"/>
        <v>0</v>
      </c>
      <c r="R21" s="67">
        <f t="shared" si="8"/>
        <v>2704.9080794761176</v>
      </c>
      <c r="S21" s="65">
        <f t="shared" si="9"/>
        <v>2366.7945695416024</v>
      </c>
      <c r="T21" s="63">
        <f t="shared" si="10"/>
        <v>0</v>
      </c>
      <c r="U21" s="66">
        <f t="shared" si="11"/>
        <v>2366.7945695416024</v>
      </c>
      <c r="V21" s="65">
        <f t="shared" si="17"/>
        <v>2028.6810596070877</v>
      </c>
      <c r="W21" s="63">
        <f t="shared" si="12"/>
        <v>0</v>
      </c>
      <c r="X21" s="66">
        <f t="shared" si="13"/>
        <v>2028.6810596070877</v>
      </c>
      <c r="Y21" s="65">
        <f t="shared" si="14"/>
        <v>1690.5675496725733</v>
      </c>
      <c r="Z21" s="63">
        <f t="shared" si="15"/>
        <v>0</v>
      </c>
      <c r="AA21" s="66">
        <f t="shared" si="16"/>
        <v>1690.5675496725733</v>
      </c>
    </row>
    <row r="22" spans="1:27" ht="13.5" customHeight="1">
      <c r="A22" s="124">
        <v>5</v>
      </c>
      <c r="B22" s="217">
        <v>40848</v>
      </c>
      <c r="C22" s="68">
        <v>545</v>
      </c>
      <c r="D22" s="96">
        <f>'base(indices)'!G26</f>
        <v>1.4086026700000001</v>
      </c>
      <c r="E22" s="69">
        <f t="shared" si="0"/>
        <v>767.68845514999998</v>
      </c>
      <c r="F22" s="360">
        <f>'base(indices)'!I27</f>
        <v>1.7061E-2</v>
      </c>
      <c r="G22" s="70">
        <f t="shared" si="1"/>
        <v>13.09753273331415</v>
      </c>
      <c r="H22" s="190">
        <f t="shared" si="18"/>
        <v>3123.1439515332563</v>
      </c>
      <c r="I22" s="107">
        <f t="shared" si="20"/>
        <v>255.89615171666665</v>
      </c>
      <c r="J22" s="107">
        <f t="shared" si="19"/>
        <v>3379.040103249923</v>
      </c>
      <c r="K22" s="49"/>
      <c r="L22" s="50">
        <f>J22+K22</f>
        <v>3379.040103249923</v>
      </c>
      <c r="M22" s="51">
        <f>J22*M$10</f>
        <v>3041.1360929249308</v>
      </c>
      <c r="N22" s="49">
        <f>K22*M$10</f>
        <v>0</v>
      </c>
      <c r="O22" s="52">
        <f>M22+N22</f>
        <v>3041.1360929249308</v>
      </c>
      <c r="P22" s="73">
        <f t="shared" si="6"/>
        <v>2703.2320825999386</v>
      </c>
      <c r="Q22" s="49">
        <f t="shared" si="7"/>
        <v>0</v>
      </c>
      <c r="R22" s="53">
        <f t="shared" si="8"/>
        <v>2703.2320825999386</v>
      </c>
      <c r="S22" s="51">
        <f t="shared" si="9"/>
        <v>2365.328072274946</v>
      </c>
      <c r="T22" s="49">
        <f t="shared" si="10"/>
        <v>0</v>
      </c>
      <c r="U22" s="52">
        <f t="shared" si="11"/>
        <v>2365.328072274946</v>
      </c>
      <c r="V22" s="51">
        <f t="shared" si="17"/>
        <v>2027.4240619499537</v>
      </c>
      <c r="W22" s="49">
        <f t="shared" si="12"/>
        <v>0</v>
      </c>
      <c r="X22" s="52">
        <f t="shared" si="13"/>
        <v>2027.4240619499537</v>
      </c>
      <c r="Y22" s="51">
        <f t="shared" si="14"/>
        <v>1689.5200516249615</v>
      </c>
      <c r="Z22" s="49">
        <f t="shared" si="15"/>
        <v>0</v>
      </c>
      <c r="AA22" s="52">
        <f t="shared" si="16"/>
        <v>1689.5200516249615</v>
      </c>
    </row>
    <row r="23" spans="1:27" s="30" customFormat="1" ht="13.5" customHeight="1" thickBot="1">
      <c r="A23" s="229">
        <v>5</v>
      </c>
      <c r="B23" s="230">
        <v>40878</v>
      </c>
      <c r="C23" s="77">
        <v>545</v>
      </c>
      <c r="D23" s="278">
        <f>'base(indices)'!G27</f>
        <v>1.4076947099999999</v>
      </c>
      <c r="E23" s="279">
        <f t="shared" si="0"/>
        <v>767.19361694999998</v>
      </c>
      <c r="F23" s="361">
        <f>'base(indices)'!I28</f>
        <v>1.7061E-2</v>
      </c>
      <c r="G23" s="233">
        <f t="shared" si="1"/>
        <v>13.089090298783949</v>
      </c>
      <c r="H23" s="280">
        <f t="shared" si="18"/>
        <v>3121.1308289951357</v>
      </c>
      <c r="I23" s="125">
        <f t="shared" si="20"/>
        <v>255.73120564999999</v>
      </c>
      <c r="J23" s="125">
        <f t="shared" si="19"/>
        <v>3376.8620346451357</v>
      </c>
      <c r="K23" s="94"/>
      <c r="L23" s="140">
        <f>J23+K23</f>
        <v>3376.8620346451357</v>
      </c>
      <c r="M23" s="258">
        <f>J23*M$10</f>
        <v>3039.175831180622</v>
      </c>
      <c r="N23" s="94">
        <f t="shared" ref="N23:N86" si="21">K23*M$10</f>
        <v>0</v>
      </c>
      <c r="O23" s="237">
        <f t="shared" ref="O23:O86" si="22">M23+N23</f>
        <v>3039.175831180622</v>
      </c>
      <c r="P23" s="94">
        <f t="shared" si="6"/>
        <v>2701.4896277161088</v>
      </c>
      <c r="Q23" s="94">
        <f t="shared" si="7"/>
        <v>0</v>
      </c>
      <c r="R23" s="121">
        <f t="shared" si="8"/>
        <v>2701.4896277161088</v>
      </c>
      <c r="S23" s="258">
        <f t="shared" si="9"/>
        <v>2363.8034242515951</v>
      </c>
      <c r="T23" s="94">
        <f t="shared" si="10"/>
        <v>0</v>
      </c>
      <c r="U23" s="237">
        <f t="shared" si="11"/>
        <v>2363.8034242515951</v>
      </c>
      <c r="V23" s="258">
        <f t="shared" si="17"/>
        <v>2026.1172207870814</v>
      </c>
      <c r="W23" s="94">
        <f t="shared" si="12"/>
        <v>0</v>
      </c>
      <c r="X23" s="237">
        <f t="shared" si="13"/>
        <v>2026.1172207870814</v>
      </c>
      <c r="Y23" s="258">
        <f t="shared" si="14"/>
        <v>1688.4310173225679</v>
      </c>
      <c r="Z23" s="94">
        <f t="shared" si="15"/>
        <v>0</v>
      </c>
      <c r="AA23" s="237">
        <f t="shared" si="16"/>
        <v>1688.4310173225679</v>
      </c>
    </row>
    <row r="24" spans="1:27" ht="13.5" customHeight="1">
      <c r="A24" s="366">
        <v>5</v>
      </c>
      <c r="B24" s="246">
        <v>40909</v>
      </c>
      <c r="C24" s="204">
        <v>622</v>
      </c>
      <c r="D24" s="96">
        <f>'base(indices)'!G28</f>
        <v>1.40637693</v>
      </c>
      <c r="E24" s="367">
        <f t="shared" si="0"/>
        <v>874.76645045999999</v>
      </c>
      <c r="F24" s="360">
        <f>'base(indices)'!I29</f>
        <v>1.7061E-2</v>
      </c>
      <c r="G24" s="203">
        <f t="shared" si="1"/>
        <v>14.924390411298059</v>
      </c>
      <c r="H24" s="368">
        <f t="shared" si="18"/>
        <v>3558.7633634851923</v>
      </c>
      <c r="I24" s="369">
        <f t="shared" si="20"/>
        <v>291.58881681999998</v>
      </c>
      <c r="J24" s="369">
        <f t="shared" si="19"/>
        <v>3850.3521803051922</v>
      </c>
      <c r="K24" s="370"/>
      <c r="L24" s="371">
        <f t="shared" ref="L24:L87" si="23">J24+K24</f>
        <v>3850.3521803051922</v>
      </c>
      <c r="M24" s="355">
        <f t="shared" ref="M24:M87" si="24">J24*M$10</f>
        <v>3465.3169622746732</v>
      </c>
      <c r="N24" s="370">
        <f t="shared" si="21"/>
        <v>0</v>
      </c>
      <c r="O24" s="196">
        <f t="shared" si="22"/>
        <v>3465.3169622746732</v>
      </c>
      <c r="P24" s="353">
        <f>J24*$P$10</f>
        <v>3080.2817442441537</v>
      </c>
      <c r="Q24" s="370">
        <f t="shared" si="7"/>
        <v>0</v>
      </c>
      <c r="R24" s="372">
        <f t="shared" si="8"/>
        <v>3080.2817442441537</v>
      </c>
      <c r="S24" s="355">
        <f t="shared" si="9"/>
        <v>2695.2465262136343</v>
      </c>
      <c r="T24" s="370">
        <f t="shared" si="10"/>
        <v>0</v>
      </c>
      <c r="U24" s="196">
        <f t="shared" si="11"/>
        <v>2695.2465262136343</v>
      </c>
      <c r="V24" s="355">
        <f t="shared" si="17"/>
        <v>2310.2113081831153</v>
      </c>
      <c r="W24" s="370">
        <f t="shared" si="12"/>
        <v>0</v>
      </c>
      <c r="X24" s="196">
        <f t="shared" si="13"/>
        <v>2310.2113081831153</v>
      </c>
      <c r="Y24" s="355">
        <f t="shared" si="14"/>
        <v>1925.1760901525961</v>
      </c>
      <c r="Z24" s="370">
        <f t="shared" si="15"/>
        <v>0</v>
      </c>
      <c r="AA24" s="196">
        <f t="shared" si="16"/>
        <v>1925.1760901525961</v>
      </c>
    </row>
    <row r="25" spans="1:27" s="30" customFormat="1" ht="13.5" customHeight="1">
      <c r="A25" s="124">
        <v>5</v>
      </c>
      <c r="B25" s="216">
        <v>40940</v>
      </c>
      <c r="C25" s="68">
        <v>622</v>
      </c>
      <c r="D25" s="96">
        <f>'base(indices)'!G29</f>
        <v>1.4051628700000001</v>
      </c>
      <c r="E25" s="58">
        <f t="shared" si="0"/>
        <v>874.01130513999999</v>
      </c>
      <c r="F25" s="360">
        <f>'base(indices)'!I30</f>
        <v>1.7061E-2</v>
      </c>
      <c r="G25" s="60">
        <f t="shared" si="1"/>
        <v>14.91150687699354</v>
      </c>
      <c r="H25" s="190">
        <f t="shared" si="18"/>
        <v>3555.6912480679739</v>
      </c>
      <c r="I25" s="106">
        <f t="shared" si="20"/>
        <v>291.33710171333331</v>
      </c>
      <c r="J25" s="106">
        <f t="shared" si="19"/>
        <v>3847.028349781307</v>
      </c>
      <c r="K25" s="63"/>
      <c r="L25" s="64">
        <f t="shared" si="23"/>
        <v>3847.028349781307</v>
      </c>
      <c r="M25" s="65">
        <f t="shared" si="24"/>
        <v>3462.3255148031762</v>
      </c>
      <c r="N25" s="63">
        <f t="shared" si="21"/>
        <v>0</v>
      </c>
      <c r="O25" s="66">
        <f t="shared" si="22"/>
        <v>3462.3255148031762</v>
      </c>
      <c r="P25" s="63">
        <f t="shared" si="6"/>
        <v>3077.6226798250459</v>
      </c>
      <c r="Q25" s="63">
        <f t="shared" si="7"/>
        <v>0</v>
      </c>
      <c r="R25" s="67">
        <f t="shared" si="8"/>
        <v>3077.6226798250459</v>
      </c>
      <c r="S25" s="65">
        <f t="shared" si="9"/>
        <v>2692.9198448469147</v>
      </c>
      <c r="T25" s="63">
        <f t="shared" si="10"/>
        <v>0</v>
      </c>
      <c r="U25" s="66">
        <f t="shared" si="11"/>
        <v>2692.9198448469147</v>
      </c>
      <c r="V25" s="65">
        <f t="shared" si="17"/>
        <v>2308.2170098687843</v>
      </c>
      <c r="W25" s="63">
        <f t="shared" si="12"/>
        <v>0</v>
      </c>
      <c r="X25" s="66">
        <f t="shared" si="13"/>
        <v>2308.2170098687843</v>
      </c>
      <c r="Y25" s="65">
        <f t="shared" si="14"/>
        <v>1923.5141748906535</v>
      </c>
      <c r="Z25" s="63">
        <f t="shared" si="15"/>
        <v>0</v>
      </c>
      <c r="AA25" s="66">
        <f t="shared" si="16"/>
        <v>1923.5141748906535</v>
      </c>
    </row>
    <row r="26" spans="1:27" ht="13.5" customHeight="1">
      <c r="A26" s="124">
        <v>5</v>
      </c>
      <c r="B26" s="216">
        <v>40969</v>
      </c>
      <c r="C26" s="68">
        <v>622</v>
      </c>
      <c r="D26" s="96">
        <f>'base(indices)'!G30</f>
        <v>1.4051628700000001</v>
      </c>
      <c r="E26" s="69">
        <f t="shared" si="0"/>
        <v>874.01130513999999</v>
      </c>
      <c r="F26" s="360">
        <f>'base(indices)'!I31</f>
        <v>1.7061E-2</v>
      </c>
      <c r="G26" s="70">
        <f t="shared" si="1"/>
        <v>14.91150687699354</v>
      </c>
      <c r="H26" s="190">
        <f t="shared" si="18"/>
        <v>3555.6912480679739</v>
      </c>
      <c r="I26" s="107">
        <f t="shared" si="20"/>
        <v>291.33710171333331</v>
      </c>
      <c r="J26" s="107">
        <f t="shared" si="19"/>
        <v>3847.028349781307</v>
      </c>
      <c r="K26" s="49"/>
      <c r="L26" s="50">
        <f t="shared" si="23"/>
        <v>3847.028349781307</v>
      </c>
      <c r="M26" s="51">
        <f t="shared" si="24"/>
        <v>3462.3255148031762</v>
      </c>
      <c r="N26" s="49">
        <f t="shared" si="21"/>
        <v>0</v>
      </c>
      <c r="O26" s="52">
        <f t="shared" si="22"/>
        <v>3462.3255148031762</v>
      </c>
      <c r="P26" s="73">
        <f t="shared" si="6"/>
        <v>3077.6226798250459</v>
      </c>
      <c r="Q26" s="49">
        <f t="shared" si="7"/>
        <v>0</v>
      </c>
      <c r="R26" s="53">
        <f t="shared" si="8"/>
        <v>3077.6226798250459</v>
      </c>
      <c r="S26" s="51">
        <f t="shared" si="9"/>
        <v>2692.9198448469147</v>
      </c>
      <c r="T26" s="49">
        <f t="shared" si="10"/>
        <v>0</v>
      </c>
      <c r="U26" s="52">
        <f t="shared" si="11"/>
        <v>2692.9198448469147</v>
      </c>
      <c r="V26" s="51">
        <f t="shared" si="17"/>
        <v>2308.2170098687843</v>
      </c>
      <c r="W26" s="49">
        <f t="shared" si="12"/>
        <v>0</v>
      </c>
      <c r="X26" s="52">
        <f t="shared" si="13"/>
        <v>2308.2170098687843</v>
      </c>
      <c r="Y26" s="51">
        <f t="shared" si="14"/>
        <v>1923.5141748906535</v>
      </c>
      <c r="Z26" s="49">
        <f t="shared" si="15"/>
        <v>0</v>
      </c>
      <c r="AA26" s="52">
        <f t="shared" si="16"/>
        <v>1923.5141748906535</v>
      </c>
    </row>
    <row r="27" spans="1:27" s="30" customFormat="1" ht="13.5" customHeight="1">
      <c r="A27" s="124">
        <v>5</v>
      </c>
      <c r="B27" s="217">
        <v>41000</v>
      </c>
      <c r="C27" s="68">
        <v>622</v>
      </c>
      <c r="D27" s="96">
        <f>'base(indices)'!G31</f>
        <v>1.4036637599999999</v>
      </c>
      <c r="E27" s="58">
        <f t="shared" si="0"/>
        <v>873.07885871999997</v>
      </c>
      <c r="F27" s="360">
        <f>'base(indices)'!I32</f>
        <v>1.7061E-2</v>
      </c>
      <c r="G27" s="60">
        <f t="shared" si="1"/>
        <v>14.89559840862192</v>
      </c>
      <c r="H27" s="190">
        <f t="shared" si="18"/>
        <v>3551.8978285144876</v>
      </c>
      <c r="I27" s="106">
        <f t="shared" si="20"/>
        <v>291.02628623999999</v>
      </c>
      <c r="J27" s="106">
        <f t="shared" si="19"/>
        <v>3842.9241147544876</v>
      </c>
      <c r="K27" s="63"/>
      <c r="L27" s="64">
        <f t="shared" si="23"/>
        <v>3842.9241147544876</v>
      </c>
      <c r="M27" s="65">
        <f t="shared" si="24"/>
        <v>3458.6317032790389</v>
      </c>
      <c r="N27" s="63">
        <f t="shared" si="21"/>
        <v>0</v>
      </c>
      <c r="O27" s="66">
        <f t="shared" si="22"/>
        <v>3458.6317032790389</v>
      </c>
      <c r="P27" s="63">
        <f t="shared" si="6"/>
        <v>3074.3392918035902</v>
      </c>
      <c r="Q27" s="63">
        <f t="shared" si="7"/>
        <v>0</v>
      </c>
      <c r="R27" s="67">
        <f t="shared" si="8"/>
        <v>3074.3392918035902</v>
      </c>
      <c r="S27" s="65">
        <f t="shared" si="9"/>
        <v>2690.046880328141</v>
      </c>
      <c r="T27" s="63">
        <f t="shared" si="10"/>
        <v>0</v>
      </c>
      <c r="U27" s="66">
        <f t="shared" si="11"/>
        <v>2690.046880328141</v>
      </c>
      <c r="V27" s="65">
        <f t="shared" si="17"/>
        <v>2305.7544688526923</v>
      </c>
      <c r="W27" s="63">
        <f t="shared" si="12"/>
        <v>0</v>
      </c>
      <c r="X27" s="66">
        <f t="shared" si="13"/>
        <v>2305.7544688526923</v>
      </c>
      <c r="Y27" s="65">
        <f t="shared" si="14"/>
        <v>1921.4620573772438</v>
      </c>
      <c r="Z27" s="63">
        <f t="shared" si="15"/>
        <v>0</v>
      </c>
      <c r="AA27" s="66">
        <f t="shared" si="16"/>
        <v>1921.4620573772438</v>
      </c>
    </row>
    <row r="28" spans="1:27" ht="13.5" customHeight="1">
      <c r="A28" s="124">
        <v>5</v>
      </c>
      <c r="B28" s="216">
        <v>41030</v>
      </c>
      <c r="C28" s="68">
        <v>622</v>
      </c>
      <c r="D28" s="96">
        <f>'base(indices)'!G32</f>
        <v>1.4033452</v>
      </c>
      <c r="E28" s="69">
        <f t="shared" si="0"/>
        <v>872.88071439999999</v>
      </c>
      <c r="F28" s="360">
        <f>'base(indices)'!I33</f>
        <v>1.7061E-2</v>
      </c>
      <c r="G28" s="70">
        <f t="shared" si="1"/>
        <v>14.892217868378399</v>
      </c>
      <c r="H28" s="190">
        <f t="shared" si="18"/>
        <v>3551.0917290735138</v>
      </c>
      <c r="I28" s="107">
        <f t="shared" si="20"/>
        <v>290.96023813333335</v>
      </c>
      <c r="J28" s="107">
        <f t="shared" si="19"/>
        <v>3842.0519672068472</v>
      </c>
      <c r="K28" s="49"/>
      <c r="L28" s="50">
        <f t="shared" si="23"/>
        <v>3842.0519672068472</v>
      </c>
      <c r="M28" s="51">
        <f t="shared" si="24"/>
        <v>3457.8467704861623</v>
      </c>
      <c r="N28" s="49">
        <f t="shared" si="21"/>
        <v>0</v>
      </c>
      <c r="O28" s="52">
        <f t="shared" si="22"/>
        <v>3457.8467704861623</v>
      </c>
      <c r="P28" s="73">
        <f t="shared" si="6"/>
        <v>3073.6415737654779</v>
      </c>
      <c r="Q28" s="49">
        <f t="shared" si="7"/>
        <v>0</v>
      </c>
      <c r="R28" s="53">
        <f t="shared" si="8"/>
        <v>3073.6415737654779</v>
      </c>
      <c r="S28" s="51">
        <f t="shared" si="9"/>
        <v>2689.4363770447931</v>
      </c>
      <c r="T28" s="49">
        <f t="shared" si="10"/>
        <v>0</v>
      </c>
      <c r="U28" s="52">
        <f t="shared" si="11"/>
        <v>2689.4363770447931</v>
      </c>
      <c r="V28" s="51">
        <f t="shared" si="17"/>
        <v>2305.2311803241082</v>
      </c>
      <c r="W28" s="49">
        <f t="shared" si="12"/>
        <v>0</v>
      </c>
      <c r="X28" s="52">
        <f t="shared" si="13"/>
        <v>2305.2311803241082</v>
      </c>
      <c r="Y28" s="51">
        <f t="shared" si="14"/>
        <v>1921.0259836034236</v>
      </c>
      <c r="Z28" s="49">
        <f t="shared" si="15"/>
        <v>0</v>
      </c>
      <c r="AA28" s="52">
        <f t="shared" si="16"/>
        <v>1921.0259836034236</v>
      </c>
    </row>
    <row r="29" spans="1:27" s="30" customFormat="1" ht="13.5" customHeight="1">
      <c r="A29" s="124">
        <v>5</v>
      </c>
      <c r="B29" s="217">
        <v>41061</v>
      </c>
      <c r="C29" s="68">
        <v>622</v>
      </c>
      <c r="D29" s="96">
        <f>'base(indices)'!G33</f>
        <v>1.4026887400000001</v>
      </c>
      <c r="E29" s="58">
        <f t="shared" si="0"/>
        <v>872.47239628000011</v>
      </c>
      <c r="F29" s="360">
        <f>'base(indices)'!I34</f>
        <v>1.7061E-2</v>
      </c>
      <c r="G29" s="60">
        <f t="shared" si="1"/>
        <v>14.885251552933081</v>
      </c>
      <c r="H29" s="190">
        <f t="shared" si="18"/>
        <v>3549.4305913317326</v>
      </c>
      <c r="I29" s="106">
        <f t="shared" si="20"/>
        <v>290.82413209333339</v>
      </c>
      <c r="J29" s="106">
        <f t="shared" si="19"/>
        <v>3840.254723425066</v>
      </c>
      <c r="K29" s="63"/>
      <c r="L29" s="64">
        <f t="shared" si="23"/>
        <v>3840.254723425066</v>
      </c>
      <c r="M29" s="65">
        <f t="shared" si="24"/>
        <v>3456.2292510825596</v>
      </c>
      <c r="N29" s="63">
        <f t="shared" si="21"/>
        <v>0</v>
      </c>
      <c r="O29" s="66">
        <f t="shared" si="22"/>
        <v>3456.2292510825596</v>
      </c>
      <c r="P29" s="63">
        <f t="shared" si="6"/>
        <v>3072.2037787400532</v>
      </c>
      <c r="Q29" s="63">
        <f t="shared" si="7"/>
        <v>0</v>
      </c>
      <c r="R29" s="67">
        <f t="shared" si="8"/>
        <v>3072.2037787400532</v>
      </c>
      <c r="S29" s="65">
        <f t="shared" si="9"/>
        <v>2688.1783063975458</v>
      </c>
      <c r="T29" s="63">
        <f t="shared" si="10"/>
        <v>0</v>
      </c>
      <c r="U29" s="66">
        <f t="shared" si="11"/>
        <v>2688.1783063975458</v>
      </c>
      <c r="V29" s="65">
        <f t="shared" si="17"/>
        <v>2304.1528340550394</v>
      </c>
      <c r="W29" s="63">
        <f t="shared" si="12"/>
        <v>0</v>
      </c>
      <c r="X29" s="66">
        <f t="shared" si="13"/>
        <v>2304.1528340550394</v>
      </c>
      <c r="Y29" s="65">
        <f t="shared" si="14"/>
        <v>1920.127361712533</v>
      </c>
      <c r="Z29" s="63">
        <f t="shared" si="15"/>
        <v>0</v>
      </c>
      <c r="AA29" s="66">
        <f t="shared" si="16"/>
        <v>1920.127361712533</v>
      </c>
    </row>
    <row r="30" spans="1:27" ht="13.5" customHeight="1">
      <c r="A30" s="124">
        <v>5</v>
      </c>
      <c r="B30" s="216">
        <v>41091</v>
      </c>
      <c r="C30" s="68">
        <v>622</v>
      </c>
      <c r="D30" s="96">
        <f>'base(indices)'!G34</f>
        <v>1.4026887400000001</v>
      </c>
      <c r="E30" s="69">
        <f>C30*D30</f>
        <v>872.47239628000011</v>
      </c>
      <c r="F30" s="360">
        <f>'base(indices)'!I35</f>
        <v>1.7061E-2</v>
      </c>
      <c r="G30" s="70">
        <f t="shared" si="1"/>
        <v>14.885251552933081</v>
      </c>
      <c r="H30" s="190">
        <f t="shared" si="18"/>
        <v>3549.4305913317326</v>
      </c>
      <c r="I30" s="107">
        <f t="shared" si="20"/>
        <v>290.82413209333339</v>
      </c>
      <c r="J30" s="107">
        <f t="shared" si="19"/>
        <v>3840.254723425066</v>
      </c>
      <c r="K30" s="49"/>
      <c r="L30" s="50">
        <f t="shared" si="23"/>
        <v>3840.254723425066</v>
      </c>
      <c r="M30" s="51">
        <f t="shared" si="24"/>
        <v>3456.2292510825596</v>
      </c>
      <c r="N30" s="49">
        <f t="shared" si="21"/>
        <v>0</v>
      </c>
      <c r="O30" s="52">
        <f t="shared" si="22"/>
        <v>3456.2292510825596</v>
      </c>
      <c r="P30" s="73">
        <f t="shared" si="6"/>
        <v>3072.2037787400532</v>
      </c>
      <c r="Q30" s="49">
        <f t="shared" si="7"/>
        <v>0</v>
      </c>
      <c r="R30" s="53">
        <f t="shared" si="8"/>
        <v>3072.2037787400532</v>
      </c>
      <c r="S30" s="51">
        <f t="shared" si="9"/>
        <v>2688.1783063975458</v>
      </c>
      <c r="T30" s="49">
        <f t="shared" si="10"/>
        <v>0</v>
      </c>
      <c r="U30" s="52">
        <f t="shared" si="11"/>
        <v>2688.1783063975458</v>
      </c>
      <c r="V30" s="51">
        <f t="shared" si="17"/>
        <v>2304.1528340550394</v>
      </c>
      <c r="W30" s="49">
        <f t="shared" si="12"/>
        <v>0</v>
      </c>
      <c r="X30" s="52">
        <f t="shared" si="13"/>
        <v>2304.1528340550394</v>
      </c>
      <c r="Y30" s="51">
        <f t="shared" si="14"/>
        <v>1920.127361712533</v>
      </c>
      <c r="Z30" s="49">
        <f t="shared" si="15"/>
        <v>0</v>
      </c>
      <c r="AA30" s="52">
        <f t="shared" si="16"/>
        <v>1920.127361712533</v>
      </c>
    </row>
    <row r="31" spans="1:27" s="30" customFormat="1" ht="13.5" customHeight="1">
      <c r="A31" s="124">
        <v>5</v>
      </c>
      <c r="B31" s="217">
        <v>41122</v>
      </c>
      <c r="C31" s="68">
        <v>622</v>
      </c>
      <c r="D31" s="96">
        <f>'base(indices)'!G35</f>
        <v>1.40248678</v>
      </c>
      <c r="E31" s="58">
        <f t="shared" si="0"/>
        <v>872.34677715999999</v>
      </c>
      <c r="F31" s="360">
        <f>'base(indices)'!I36</f>
        <v>1.7061E-2</v>
      </c>
      <c r="G31" s="60">
        <f t="shared" si="1"/>
        <v>14.883108365126759</v>
      </c>
      <c r="H31" s="190">
        <f t="shared" si="18"/>
        <v>3548.919542100507</v>
      </c>
      <c r="I31" s="106">
        <f t="shared" si="20"/>
        <v>290.78225905333335</v>
      </c>
      <c r="J31" s="106">
        <f t="shared" si="19"/>
        <v>3839.7018011538403</v>
      </c>
      <c r="K31" s="63"/>
      <c r="L31" s="64">
        <f t="shared" si="23"/>
        <v>3839.7018011538403</v>
      </c>
      <c r="M31" s="65">
        <f t="shared" si="24"/>
        <v>3455.7316210384565</v>
      </c>
      <c r="N31" s="63">
        <f t="shared" si="21"/>
        <v>0</v>
      </c>
      <c r="O31" s="66">
        <f t="shared" si="22"/>
        <v>3455.7316210384565</v>
      </c>
      <c r="P31" s="63">
        <f>J31*$P$10</f>
        <v>3071.7614409230723</v>
      </c>
      <c r="Q31" s="63">
        <f t="shared" si="7"/>
        <v>0</v>
      </c>
      <c r="R31" s="67">
        <f t="shared" si="8"/>
        <v>3071.7614409230723</v>
      </c>
      <c r="S31" s="65">
        <f t="shared" si="9"/>
        <v>2687.7912608076881</v>
      </c>
      <c r="T31" s="63">
        <f t="shared" si="10"/>
        <v>0</v>
      </c>
      <c r="U31" s="66">
        <f t="shared" si="11"/>
        <v>2687.7912608076881</v>
      </c>
      <c r="V31" s="65">
        <f t="shared" si="17"/>
        <v>2303.8210806923039</v>
      </c>
      <c r="W31" s="63">
        <f t="shared" si="12"/>
        <v>0</v>
      </c>
      <c r="X31" s="66">
        <f t="shared" si="13"/>
        <v>2303.8210806923039</v>
      </c>
      <c r="Y31" s="65">
        <f t="shared" si="14"/>
        <v>1919.8509005769201</v>
      </c>
      <c r="Z31" s="63">
        <f t="shared" si="15"/>
        <v>0</v>
      </c>
      <c r="AA31" s="66">
        <f t="shared" si="16"/>
        <v>1919.8509005769201</v>
      </c>
    </row>
    <row r="32" spans="1:27" ht="13.5" customHeight="1">
      <c r="A32" s="124">
        <v>5</v>
      </c>
      <c r="B32" s="216">
        <v>41153</v>
      </c>
      <c r="C32" s="68">
        <v>622</v>
      </c>
      <c r="D32" s="96">
        <f>'base(indices)'!G36</f>
        <v>1.4023143</v>
      </c>
      <c r="E32" s="69">
        <f t="shared" si="0"/>
        <v>872.23949460000006</v>
      </c>
      <c r="F32" s="360">
        <f>'base(indices)'!I37</f>
        <v>1.7061E-2</v>
      </c>
      <c r="G32" s="70">
        <f t="shared" si="1"/>
        <v>14.881278017370601</v>
      </c>
      <c r="H32" s="190">
        <f t="shared" si="18"/>
        <v>3548.4830904694827</v>
      </c>
      <c r="I32" s="107">
        <f t="shared" si="20"/>
        <v>290.74649820000002</v>
      </c>
      <c r="J32" s="107">
        <f t="shared" si="19"/>
        <v>3839.2295886694828</v>
      </c>
      <c r="K32" s="49"/>
      <c r="L32" s="50">
        <f t="shared" si="23"/>
        <v>3839.2295886694828</v>
      </c>
      <c r="M32" s="51">
        <f t="shared" si="24"/>
        <v>3455.3066298025346</v>
      </c>
      <c r="N32" s="49">
        <f t="shared" si="21"/>
        <v>0</v>
      </c>
      <c r="O32" s="52">
        <f t="shared" si="22"/>
        <v>3455.3066298025346</v>
      </c>
      <c r="P32" s="73">
        <f>J32*$P$10</f>
        <v>3071.3836709355865</v>
      </c>
      <c r="Q32" s="49">
        <f t="shared" si="7"/>
        <v>0</v>
      </c>
      <c r="R32" s="53">
        <f t="shared" si="8"/>
        <v>3071.3836709355865</v>
      </c>
      <c r="S32" s="51">
        <f t="shared" si="9"/>
        <v>2687.4607120686378</v>
      </c>
      <c r="T32" s="49">
        <f t="shared" si="10"/>
        <v>0</v>
      </c>
      <c r="U32" s="52">
        <f t="shared" si="11"/>
        <v>2687.4607120686378</v>
      </c>
      <c r="V32" s="51">
        <f t="shared" si="17"/>
        <v>2303.5377532016896</v>
      </c>
      <c r="W32" s="49">
        <f t="shared" si="12"/>
        <v>0</v>
      </c>
      <c r="X32" s="52">
        <f t="shared" si="13"/>
        <v>2303.5377532016896</v>
      </c>
      <c r="Y32" s="51">
        <f t="shared" si="14"/>
        <v>1919.6147943347414</v>
      </c>
      <c r="Z32" s="49">
        <f t="shared" si="15"/>
        <v>0</v>
      </c>
      <c r="AA32" s="52">
        <f t="shared" si="16"/>
        <v>1919.6147943347414</v>
      </c>
    </row>
    <row r="33" spans="1:27" s="30" customFormat="1" ht="13.5" customHeight="1">
      <c r="A33" s="124">
        <v>5</v>
      </c>
      <c r="B33" s="217">
        <v>41183</v>
      </c>
      <c r="C33" s="68">
        <v>622</v>
      </c>
      <c r="D33" s="96">
        <f>'base(indices)'!G37</f>
        <v>1.4023143</v>
      </c>
      <c r="E33" s="58">
        <f t="shared" si="0"/>
        <v>872.23949460000006</v>
      </c>
      <c r="F33" s="360">
        <f>'base(indices)'!I38</f>
        <v>1.7061E-2</v>
      </c>
      <c r="G33" s="60">
        <f t="shared" si="1"/>
        <v>14.881278017370601</v>
      </c>
      <c r="H33" s="190">
        <f t="shared" si="18"/>
        <v>3548.4830904694827</v>
      </c>
      <c r="I33" s="106">
        <f t="shared" si="20"/>
        <v>290.74649820000002</v>
      </c>
      <c r="J33" s="106">
        <f t="shared" si="19"/>
        <v>3839.2295886694828</v>
      </c>
      <c r="K33" s="63"/>
      <c r="L33" s="64">
        <f t="shared" si="23"/>
        <v>3839.2295886694828</v>
      </c>
      <c r="M33" s="65">
        <f t="shared" si="24"/>
        <v>3455.3066298025346</v>
      </c>
      <c r="N33" s="63">
        <f t="shared" si="21"/>
        <v>0</v>
      </c>
      <c r="O33" s="66">
        <f t="shared" si="22"/>
        <v>3455.3066298025346</v>
      </c>
      <c r="P33" s="63">
        <f t="shared" ref="P33:P50" si="25">J33*$P$10</f>
        <v>3071.3836709355865</v>
      </c>
      <c r="Q33" s="63">
        <f t="shared" si="7"/>
        <v>0</v>
      </c>
      <c r="R33" s="67">
        <f t="shared" si="8"/>
        <v>3071.3836709355865</v>
      </c>
      <c r="S33" s="65">
        <f t="shared" si="9"/>
        <v>2687.4607120686378</v>
      </c>
      <c r="T33" s="63">
        <f t="shared" si="10"/>
        <v>0</v>
      </c>
      <c r="U33" s="66">
        <f t="shared" si="11"/>
        <v>2687.4607120686378</v>
      </c>
      <c r="V33" s="65">
        <f t="shared" si="17"/>
        <v>2303.5377532016896</v>
      </c>
      <c r="W33" s="63">
        <f t="shared" si="12"/>
        <v>0</v>
      </c>
      <c r="X33" s="66">
        <f t="shared" si="13"/>
        <v>2303.5377532016896</v>
      </c>
      <c r="Y33" s="65">
        <f t="shared" si="14"/>
        <v>1919.6147943347414</v>
      </c>
      <c r="Z33" s="63">
        <f t="shared" si="15"/>
        <v>0</v>
      </c>
      <c r="AA33" s="66">
        <f t="shared" si="16"/>
        <v>1919.6147943347414</v>
      </c>
    </row>
    <row r="34" spans="1:27" ht="13.5" customHeight="1">
      <c r="A34" s="124">
        <v>5</v>
      </c>
      <c r="B34" s="216">
        <v>41214</v>
      </c>
      <c r="C34" s="68">
        <v>622</v>
      </c>
      <c r="D34" s="96">
        <f>'base(indices)'!G38</f>
        <v>1.4023143</v>
      </c>
      <c r="E34" s="69">
        <f t="shared" si="0"/>
        <v>872.23949460000006</v>
      </c>
      <c r="F34" s="360">
        <f>'base(indices)'!I39</f>
        <v>1.7061E-2</v>
      </c>
      <c r="G34" s="70">
        <f t="shared" si="1"/>
        <v>14.881278017370601</v>
      </c>
      <c r="H34" s="190">
        <f t="shared" si="18"/>
        <v>3548.4830904694827</v>
      </c>
      <c r="I34" s="107">
        <f t="shared" si="20"/>
        <v>290.74649820000002</v>
      </c>
      <c r="J34" s="107">
        <f t="shared" si="19"/>
        <v>3839.2295886694828</v>
      </c>
      <c r="K34" s="49"/>
      <c r="L34" s="50">
        <f t="shared" si="23"/>
        <v>3839.2295886694828</v>
      </c>
      <c r="M34" s="51">
        <f t="shared" si="24"/>
        <v>3455.3066298025346</v>
      </c>
      <c r="N34" s="49">
        <f t="shared" si="21"/>
        <v>0</v>
      </c>
      <c r="O34" s="52">
        <f t="shared" si="22"/>
        <v>3455.3066298025346</v>
      </c>
      <c r="P34" s="73">
        <f t="shared" si="25"/>
        <v>3071.3836709355865</v>
      </c>
      <c r="Q34" s="49">
        <f t="shared" si="7"/>
        <v>0</v>
      </c>
      <c r="R34" s="53">
        <f t="shared" si="8"/>
        <v>3071.3836709355865</v>
      </c>
      <c r="S34" s="51">
        <f t="shared" si="9"/>
        <v>2687.4607120686378</v>
      </c>
      <c r="T34" s="49">
        <f t="shared" si="10"/>
        <v>0</v>
      </c>
      <c r="U34" s="52">
        <f t="shared" si="11"/>
        <v>2687.4607120686378</v>
      </c>
      <c r="V34" s="51">
        <f t="shared" si="17"/>
        <v>2303.5377532016896</v>
      </c>
      <c r="W34" s="49">
        <f t="shared" si="12"/>
        <v>0</v>
      </c>
      <c r="X34" s="52">
        <f t="shared" si="13"/>
        <v>2303.5377532016896</v>
      </c>
      <c r="Y34" s="51">
        <f t="shared" si="14"/>
        <v>1919.6147943347414</v>
      </c>
      <c r="Z34" s="49">
        <f t="shared" si="15"/>
        <v>0</v>
      </c>
      <c r="AA34" s="52">
        <f t="shared" si="16"/>
        <v>1919.6147943347414</v>
      </c>
    </row>
    <row r="35" spans="1:27" s="30" customFormat="1" ht="13.5" customHeight="1" thickBot="1">
      <c r="A35" s="124">
        <v>5</v>
      </c>
      <c r="B35" s="218">
        <v>41244</v>
      </c>
      <c r="C35" s="177">
        <v>622</v>
      </c>
      <c r="D35" s="373">
        <f>'base(indices)'!G39</f>
        <v>1.4023143</v>
      </c>
      <c r="E35" s="374">
        <f t="shared" si="0"/>
        <v>872.23949460000006</v>
      </c>
      <c r="F35" s="362">
        <f>'base(indices)'!I40</f>
        <v>1.7061E-2</v>
      </c>
      <c r="G35" s="247">
        <f t="shared" si="1"/>
        <v>14.881278017370601</v>
      </c>
      <c r="H35" s="375">
        <f t="shared" si="18"/>
        <v>3548.4830904694827</v>
      </c>
      <c r="I35" s="376">
        <f t="shared" si="20"/>
        <v>290.74649820000002</v>
      </c>
      <c r="J35" s="376">
        <f t="shared" si="19"/>
        <v>3839.2295886694828</v>
      </c>
      <c r="K35" s="377"/>
      <c r="L35" s="378">
        <f t="shared" si="23"/>
        <v>3839.2295886694828</v>
      </c>
      <c r="M35" s="379">
        <f t="shared" si="24"/>
        <v>3455.3066298025346</v>
      </c>
      <c r="N35" s="377">
        <f t="shared" si="21"/>
        <v>0</v>
      </c>
      <c r="O35" s="345">
        <f t="shared" si="22"/>
        <v>3455.3066298025346</v>
      </c>
      <c r="P35" s="377">
        <f t="shared" si="25"/>
        <v>3071.3836709355865</v>
      </c>
      <c r="Q35" s="377">
        <f t="shared" si="7"/>
        <v>0</v>
      </c>
      <c r="R35" s="380">
        <f t="shared" si="8"/>
        <v>3071.3836709355865</v>
      </c>
      <c r="S35" s="379">
        <f t="shared" si="9"/>
        <v>2687.4607120686378</v>
      </c>
      <c r="T35" s="377">
        <f t="shared" si="10"/>
        <v>0</v>
      </c>
      <c r="U35" s="345">
        <f t="shared" si="11"/>
        <v>2687.4607120686378</v>
      </c>
      <c r="V35" s="379">
        <f t="shared" si="17"/>
        <v>2303.5377532016896</v>
      </c>
      <c r="W35" s="377">
        <f t="shared" si="12"/>
        <v>0</v>
      </c>
      <c r="X35" s="345">
        <f t="shared" si="13"/>
        <v>2303.5377532016896</v>
      </c>
      <c r="Y35" s="379">
        <f t="shared" si="14"/>
        <v>1919.6147943347414</v>
      </c>
      <c r="Z35" s="377">
        <f t="shared" si="15"/>
        <v>0</v>
      </c>
      <c r="AA35" s="345">
        <f t="shared" si="16"/>
        <v>1919.6147943347414</v>
      </c>
    </row>
    <row r="36" spans="1:27" ht="13.5" customHeight="1">
      <c r="A36" s="275">
        <v>5</v>
      </c>
      <c r="B36" s="381">
        <v>41275</v>
      </c>
      <c r="C36" s="47">
        <v>678</v>
      </c>
      <c r="D36" s="97">
        <f>'base(indices)'!G40</f>
        <v>1.4023143</v>
      </c>
      <c r="E36" s="163">
        <f t="shared" si="0"/>
        <v>950.76909539999997</v>
      </c>
      <c r="F36" s="359">
        <f>'base(indices)'!I41</f>
        <v>1.7061E-2</v>
      </c>
      <c r="G36" s="87">
        <f t="shared" si="1"/>
        <v>16.221071536619398</v>
      </c>
      <c r="H36" s="276">
        <f t="shared" si="18"/>
        <v>3867.9606677464776</v>
      </c>
      <c r="I36" s="108">
        <f t="shared" si="20"/>
        <v>316.92303179999999</v>
      </c>
      <c r="J36" s="108">
        <f t="shared" si="19"/>
        <v>4184.8836995464771</v>
      </c>
      <c r="K36" s="165"/>
      <c r="L36" s="277">
        <f t="shared" si="23"/>
        <v>4184.8836995464771</v>
      </c>
      <c r="M36" s="54">
        <f t="shared" si="24"/>
        <v>3766.3953295918295</v>
      </c>
      <c r="N36" s="165">
        <f t="shared" si="21"/>
        <v>0</v>
      </c>
      <c r="O36" s="55">
        <f t="shared" si="22"/>
        <v>3766.3953295918295</v>
      </c>
      <c r="P36" s="128">
        <f t="shared" si="25"/>
        <v>3347.9069596371819</v>
      </c>
      <c r="Q36" s="165">
        <f t="shared" si="7"/>
        <v>0</v>
      </c>
      <c r="R36" s="166">
        <f t="shared" si="8"/>
        <v>3347.9069596371819</v>
      </c>
      <c r="S36" s="54">
        <f t="shared" si="9"/>
        <v>2929.4185896825338</v>
      </c>
      <c r="T36" s="165">
        <f t="shared" si="10"/>
        <v>0</v>
      </c>
      <c r="U36" s="55">
        <f t="shared" si="11"/>
        <v>2929.4185896825338</v>
      </c>
      <c r="V36" s="54">
        <f t="shared" si="17"/>
        <v>2510.9302197278862</v>
      </c>
      <c r="W36" s="165">
        <f t="shared" si="12"/>
        <v>0</v>
      </c>
      <c r="X36" s="55">
        <f t="shared" si="13"/>
        <v>2510.9302197278862</v>
      </c>
      <c r="Y36" s="54">
        <f t="shared" si="14"/>
        <v>2092.4418497732386</v>
      </c>
      <c r="Z36" s="165">
        <f t="shared" si="15"/>
        <v>0</v>
      </c>
      <c r="AA36" s="55">
        <f t="shared" si="16"/>
        <v>2092.4418497732386</v>
      </c>
    </row>
    <row r="37" spans="1:27" s="30" customFormat="1" ht="13.5" customHeight="1">
      <c r="A37" s="124">
        <v>5</v>
      </c>
      <c r="B37" s="217">
        <v>41306</v>
      </c>
      <c r="C37" s="68">
        <v>678</v>
      </c>
      <c r="D37" s="96">
        <f>'base(indices)'!G41</f>
        <v>1.4023143</v>
      </c>
      <c r="E37" s="58">
        <f t="shared" si="0"/>
        <v>950.76909539999997</v>
      </c>
      <c r="F37" s="360">
        <f>'base(indices)'!I42</f>
        <v>1.7061E-2</v>
      </c>
      <c r="G37" s="60">
        <f t="shared" si="1"/>
        <v>16.221071536619398</v>
      </c>
      <c r="H37" s="190">
        <f t="shared" si="18"/>
        <v>3867.9606677464776</v>
      </c>
      <c r="I37" s="106">
        <f t="shared" si="20"/>
        <v>316.92303179999999</v>
      </c>
      <c r="J37" s="106">
        <f t="shared" si="19"/>
        <v>4184.8836995464771</v>
      </c>
      <c r="K37" s="63"/>
      <c r="L37" s="64">
        <f t="shared" si="23"/>
        <v>4184.8836995464771</v>
      </c>
      <c r="M37" s="65">
        <f t="shared" si="24"/>
        <v>3766.3953295918295</v>
      </c>
      <c r="N37" s="63">
        <f t="shared" si="21"/>
        <v>0</v>
      </c>
      <c r="O37" s="66">
        <f t="shared" si="22"/>
        <v>3766.3953295918295</v>
      </c>
      <c r="P37" s="63">
        <f t="shared" si="25"/>
        <v>3347.9069596371819</v>
      </c>
      <c r="Q37" s="63">
        <f t="shared" si="7"/>
        <v>0</v>
      </c>
      <c r="R37" s="67">
        <f t="shared" si="8"/>
        <v>3347.9069596371819</v>
      </c>
      <c r="S37" s="65">
        <f t="shared" si="9"/>
        <v>2929.4185896825338</v>
      </c>
      <c r="T37" s="63">
        <f t="shared" si="10"/>
        <v>0</v>
      </c>
      <c r="U37" s="66">
        <f t="shared" si="11"/>
        <v>2929.4185896825338</v>
      </c>
      <c r="V37" s="65">
        <f t="shared" si="17"/>
        <v>2510.9302197278862</v>
      </c>
      <c r="W37" s="63">
        <f t="shared" si="12"/>
        <v>0</v>
      </c>
      <c r="X37" s="66">
        <f t="shared" si="13"/>
        <v>2510.9302197278862</v>
      </c>
      <c r="Y37" s="65">
        <f t="shared" si="14"/>
        <v>2092.4418497732386</v>
      </c>
      <c r="Z37" s="63">
        <f t="shared" si="15"/>
        <v>0</v>
      </c>
      <c r="AA37" s="66">
        <f t="shared" si="16"/>
        <v>2092.4418497732386</v>
      </c>
    </row>
    <row r="38" spans="1:27" ht="13.5" customHeight="1">
      <c r="A38" s="124">
        <v>5</v>
      </c>
      <c r="B38" s="216">
        <v>41334</v>
      </c>
      <c r="C38" s="68">
        <v>678</v>
      </c>
      <c r="D38" s="96">
        <f>'base(indices)'!G42</f>
        <v>1.4023143</v>
      </c>
      <c r="E38" s="69">
        <f t="shared" si="0"/>
        <v>950.76909539999997</v>
      </c>
      <c r="F38" s="360">
        <f>'base(indices)'!I43</f>
        <v>1.7061E-2</v>
      </c>
      <c r="G38" s="70">
        <f t="shared" si="1"/>
        <v>16.221071536619398</v>
      </c>
      <c r="H38" s="190">
        <f t="shared" si="18"/>
        <v>3867.9606677464776</v>
      </c>
      <c r="I38" s="107">
        <f t="shared" si="20"/>
        <v>316.92303179999999</v>
      </c>
      <c r="J38" s="107">
        <f t="shared" si="19"/>
        <v>4184.8836995464771</v>
      </c>
      <c r="K38" s="73"/>
      <c r="L38" s="74">
        <f t="shared" si="23"/>
        <v>4184.8836995464771</v>
      </c>
      <c r="M38" s="51">
        <f t="shared" si="24"/>
        <v>3766.3953295918295</v>
      </c>
      <c r="N38" s="49">
        <f t="shared" si="21"/>
        <v>0</v>
      </c>
      <c r="O38" s="52">
        <f t="shared" si="22"/>
        <v>3766.3953295918295</v>
      </c>
      <c r="P38" s="73">
        <f t="shared" si="25"/>
        <v>3347.9069596371819</v>
      </c>
      <c r="Q38" s="49">
        <f t="shared" si="7"/>
        <v>0</v>
      </c>
      <c r="R38" s="53">
        <f>P38+Q38</f>
        <v>3347.9069596371819</v>
      </c>
      <c r="S38" s="51">
        <f t="shared" si="9"/>
        <v>2929.4185896825338</v>
      </c>
      <c r="T38" s="49">
        <f t="shared" si="10"/>
        <v>0</v>
      </c>
      <c r="U38" s="52">
        <f t="shared" si="11"/>
        <v>2929.4185896825338</v>
      </c>
      <c r="V38" s="51">
        <f t="shared" si="17"/>
        <v>2510.9302197278862</v>
      </c>
      <c r="W38" s="49">
        <f t="shared" si="12"/>
        <v>0</v>
      </c>
      <c r="X38" s="52">
        <f t="shared" si="13"/>
        <v>2510.9302197278862</v>
      </c>
      <c r="Y38" s="51">
        <f t="shared" si="14"/>
        <v>2092.4418497732386</v>
      </c>
      <c r="Z38" s="49">
        <f t="shared" si="15"/>
        <v>0</v>
      </c>
      <c r="AA38" s="52">
        <f t="shared" si="16"/>
        <v>2092.4418497732386</v>
      </c>
    </row>
    <row r="39" spans="1:27" s="30" customFormat="1" ht="13.5" customHeight="1">
      <c r="A39" s="124">
        <v>5</v>
      </c>
      <c r="B39" s="216">
        <v>41365</v>
      </c>
      <c r="C39" s="68">
        <v>678</v>
      </c>
      <c r="D39" s="96">
        <f>'base(indices)'!G43</f>
        <v>1.4023143</v>
      </c>
      <c r="E39" s="58">
        <f t="shared" si="0"/>
        <v>950.76909539999997</v>
      </c>
      <c r="F39" s="360">
        <f>'base(indices)'!I44</f>
        <v>1.7061E-2</v>
      </c>
      <c r="G39" s="60">
        <f t="shared" si="1"/>
        <v>16.221071536619398</v>
      </c>
      <c r="H39" s="190">
        <f t="shared" si="18"/>
        <v>3867.9606677464776</v>
      </c>
      <c r="I39" s="106">
        <f t="shared" si="20"/>
        <v>316.92303179999999</v>
      </c>
      <c r="J39" s="106">
        <f t="shared" si="19"/>
        <v>4184.8836995464771</v>
      </c>
      <c r="K39" s="63"/>
      <c r="L39" s="75">
        <f t="shared" si="23"/>
        <v>4184.8836995464771</v>
      </c>
      <c r="M39" s="65">
        <f t="shared" si="24"/>
        <v>3766.3953295918295</v>
      </c>
      <c r="N39" s="63">
        <f t="shared" si="21"/>
        <v>0</v>
      </c>
      <c r="O39" s="66">
        <f t="shared" si="22"/>
        <v>3766.3953295918295</v>
      </c>
      <c r="P39" s="63">
        <f>J39*$P$10</f>
        <v>3347.9069596371819</v>
      </c>
      <c r="Q39" s="63">
        <f t="shared" si="7"/>
        <v>0</v>
      </c>
      <c r="R39" s="67">
        <f t="shared" ref="R39:R54" si="26">P39+Q39</f>
        <v>3347.9069596371819</v>
      </c>
      <c r="S39" s="65">
        <f t="shared" si="9"/>
        <v>2929.4185896825338</v>
      </c>
      <c r="T39" s="63">
        <f t="shared" si="10"/>
        <v>0</v>
      </c>
      <c r="U39" s="66">
        <f t="shared" si="11"/>
        <v>2929.4185896825338</v>
      </c>
      <c r="V39" s="65">
        <f t="shared" si="17"/>
        <v>2510.9302197278862</v>
      </c>
      <c r="W39" s="63">
        <f t="shared" si="12"/>
        <v>0</v>
      </c>
      <c r="X39" s="66">
        <f t="shared" si="13"/>
        <v>2510.9302197278862</v>
      </c>
      <c r="Y39" s="65">
        <f t="shared" si="14"/>
        <v>2092.4418497732386</v>
      </c>
      <c r="Z39" s="63">
        <f t="shared" si="15"/>
        <v>0</v>
      </c>
      <c r="AA39" s="66">
        <f t="shared" si="16"/>
        <v>2092.4418497732386</v>
      </c>
    </row>
    <row r="40" spans="1:27" ht="13.5" customHeight="1">
      <c r="A40" s="124">
        <v>5</v>
      </c>
      <c r="B40" s="217">
        <v>41395</v>
      </c>
      <c r="C40" s="68">
        <v>678</v>
      </c>
      <c r="D40" s="96">
        <f>'base(indices)'!G44</f>
        <v>1.4023143</v>
      </c>
      <c r="E40" s="69">
        <f t="shared" si="0"/>
        <v>950.76909539999997</v>
      </c>
      <c r="F40" s="360">
        <f>'base(indices)'!I45</f>
        <v>1.7061E-2</v>
      </c>
      <c r="G40" s="70">
        <f t="shared" si="1"/>
        <v>16.221071536619398</v>
      </c>
      <c r="H40" s="190">
        <f t="shared" si="18"/>
        <v>3867.9606677464776</v>
      </c>
      <c r="I40" s="107">
        <f t="shared" si="20"/>
        <v>316.92303179999999</v>
      </c>
      <c r="J40" s="107">
        <f t="shared" si="19"/>
        <v>4184.8836995464771</v>
      </c>
      <c r="K40" s="49"/>
      <c r="L40" s="50">
        <f t="shared" si="23"/>
        <v>4184.8836995464771</v>
      </c>
      <c r="M40" s="51">
        <f t="shared" si="24"/>
        <v>3766.3953295918295</v>
      </c>
      <c r="N40" s="49">
        <f t="shared" si="21"/>
        <v>0</v>
      </c>
      <c r="O40" s="52">
        <f t="shared" si="22"/>
        <v>3766.3953295918295</v>
      </c>
      <c r="P40" s="73">
        <f t="shared" si="25"/>
        <v>3347.9069596371819</v>
      </c>
      <c r="Q40" s="49">
        <f t="shared" si="7"/>
        <v>0</v>
      </c>
      <c r="R40" s="53">
        <f t="shared" si="26"/>
        <v>3347.9069596371819</v>
      </c>
      <c r="S40" s="51">
        <f t="shared" si="9"/>
        <v>2929.4185896825338</v>
      </c>
      <c r="T40" s="49">
        <f t="shared" si="10"/>
        <v>0</v>
      </c>
      <c r="U40" s="52">
        <f t="shared" si="11"/>
        <v>2929.4185896825338</v>
      </c>
      <c r="V40" s="51">
        <f t="shared" si="17"/>
        <v>2510.9302197278862</v>
      </c>
      <c r="W40" s="49">
        <f t="shared" si="12"/>
        <v>0</v>
      </c>
      <c r="X40" s="52">
        <f t="shared" si="13"/>
        <v>2510.9302197278862</v>
      </c>
      <c r="Y40" s="51">
        <f t="shared" si="14"/>
        <v>2092.4418497732386</v>
      </c>
      <c r="Z40" s="49">
        <f t="shared" si="15"/>
        <v>0</v>
      </c>
      <c r="AA40" s="52">
        <f t="shared" si="16"/>
        <v>2092.4418497732386</v>
      </c>
    </row>
    <row r="41" spans="1:27" s="30" customFormat="1" ht="13.5" customHeight="1">
      <c r="A41" s="124">
        <v>5</v>
      </c>
      <c r="B41" s="216">
        <v>41426</v>
      </c>
      <c r="C41" s="68">
        <v>678</v>
      </c>
      <c r="D41" s="96">
        <f>'base(indices)'!G45</f>
        <v>1.4023143</v>
      </c>
      <c r="E41" s="58">
        <f t="shared" si="0"/>
        <v>950.76909539999997</v>
      </c>
      <c r="F41" s="360">
        <f>'base(indices)'!I46</f>
        <v>1.7061E-2</v>
      </c>
      <c r="G41" s="60">
        <f t="shared" si="1"/>
        <v>16.221071536619398</v>
      </c>
      <c r="H41" s="190">
        <f t="shared" si="18"/>
        <v>3867.9606677464776</v>
      </c>
      <c r="I41" s="106">
        <f t="shared" si="20"/>
        <v>316.92303179999999</v>
      </c>
      <c r="J41" s="106">
        <f t="shared" si="19"/>
        <v>4184.8836995464771</v>
      </c>
      <c r="K41" s="63"/>
      <c r="L41" s="75">
        <f t="shared" si="23"/>
        <v>4184.8836995464771</v>
      </c>
      <c r="M41" s="65">
        <f t="shared" si="24"/>
        <v>3766.3953295918295</v>
      </c>
      <c r="N41" s="63">
        <f t="shared" si="21"/>
        <v>0</v>
      </c>
      <c r="O41" s="66">
        <f t="shared" si="22"/>
        <v>3766.3953295918295</v>
      </c>
      <c r="P41" s="63">
        <f t="shared" si="25"/>
        <v>3347.9069596371819</v>
      </c>
      <c r="Q41" s="63">
        <f t="shared" si="7"/>
        <v>0</v>
      </c>
      <c r="R41" s="67">
        <f t="shared" si="26"/>
        <v>3347.9069596371819</v>
      </c>
      <c r="S41" s="65">
        <f t="shared" si="9"/>
        <v>2929.4185896825338</v>
      </c>
      <c r="T41" s="63">
        <f t="shared" si="10"/>
        <v>0</v>
      </c>
      <c r="U41" s="66">
        <f t="shared" si="11"/>
        <v>2929.4185896825338</v>
      </c>
      <c r="V41" s="65">
        <f t="shared" si="17"/>
        <v>2510.9302197278862</v>
      </c>
      <c r="W41" s="63">
        <f t="shared" si="12"/>
        <v>0</v>
      </c>
      <c r="X41" s="66">
        <f t="shared" si="13"/>
        <v>2510.9302197278862</v>
      </c>
      <c r="Y41" s="65">
        <f t="shared" si="14"/>
        <v>2092.4418497732386</v>
      </c>
      <c r="Z41" s="63">
        <f t="shared" si="15"/>
        <v>0</v>
      </c>
      <c r="AA41" s="66">
        <f t="shared" si="16"/>
        <v>2092.4418497732386</v>
      </c>
    </row>
    <row r="42" spans="1:27" ht="13.5" customHeight="1">
      <c r="A42" s="124">
        <v>5</v>
      </c>
      <c r="B42" s="217">
        <v>41456</v>
      </c>
      <c r="C42" s="68">
        <v>678</v>
      </c>
      <c r="D42" s="96">
        <f>'base(indices)'!G46</f>
        <v>1.4023143</v>
      </c>
      <c r="E42" s="69">
        <f t="shared" si="0"/>
        <v>950.76909539999997</v>
      </c>
      <c r="F42" s="360">
        <f>'base(indices)'!I47</f>
        <v>1.7061E-2</v>
      </c>
      <c r="G42" s="70">
        <f t="shared" si="1"/>
        <v>16.221071536619398</v>
      </c>
      <c r="H42" s="190">
        <f t="shared" si="18"/>
        <v>3867.9606677464776</v>
      </c>
      <c r="I42" s="107">
        <f t="shared" si="20"/>
        <v>316.92303179999999</v>
      </c>
      <c r="J42" s="107">
        <f t="shared" si="19"/>
        <v>4184.8836995464771</v>
      </c>
      <c r="K42" s="49"/>
      <c r="L42" s="50">
        <f t="shared" si="23"/>
        <v>4184.8836995464771</v>
      </c>
      <c r="M42" s="51">
        <f t="shared" si="24"/>
        <v>3766.3953295918295</v>
      </c>
      <c r="N42" s="49">
        <f t="shared" si="21"/>
        <v>0</v>
      </c>
      <c r="O42" s="52">
        <f t="shared" si="22"/>
        <v>3766.3953295918295</v>
      </c>
      <c r="P42" s="73">
        <f t="shared" si="25"/>
        <v>3347.9069596371819</v>
      </c>
      <c r="Q42" s="49">
        <f t="shared" si="7"/>
        <v>0</v>
      </c>
      <c r="R42" s="53">
        <f t="shared" si="26"/>
        <v>3347.9069596371819</v>
      </c>
      <c r="S42" s="51">
        <f t="shared" si="9"/>
        <v>2929.4185896825338</v>
      </c>
      <c r="T42" s="49">
        <f t="shared" si="10"/>
        <v>0</v>
      </c>
      <c r="U42" s="52">
        <f t="shared" si="11"/>
        <v>2929.4185896825338</v>
      </c>
      <c r="V42" s="51">
        <f t="shared" si="17"/>
        <v>2510.9302197278862</v>
      </c>
      <c r="W42" s="49">
        <f t="shared" si="12"/>
        <v>0</v>
      </c>
      <c r="X42" s="52">
        <f t="shared" si="13"/>
        <v>2510.9302197278862</v>
      </c>
      <c r="Y42" s="51">
        <f t="shared" si="14"/>
        <v>2092.4418497732386</v>
      </c>
      <c r="Z42" s="49">
        <f t="shared" si="15"/>
        <v>0</v>
      </c>
      <c r="AA42" s="52">
        <f t="shared" si="16"/>
        <v>2092.4418497732386</v>
      </c>
    </row>
    <row r="43" spans="1:27" s="30" customFormat="1" ht="13.5" customHeight="1">
      <c r="A43" s="124">
        <v>5</v>
      </c>
      <c r="B43" s="216">
        <v>41487</v>
      </c>
      <c r="C43" s="68">
        <v>678</v>
      </c>
      <c r="D43" s="96">
        <f>'base(indices)'!G47</f>
        <v>1.40202128</v>
      </c>
      <c r="E43" s="58">
        <f t="shared" si="0"/>
        <v>950.57042783999998</v>
      </c>
      <c r="F43" s="360">
        <f>'base(indices)'!I48</f>
        <v>1.7061E-2</v>
      </c>
      <c r="G43" s="60">
        <f t="shared" si="1"/>
        <v>16.217682069378238</v>
      </c>
      <c r="H43" s="190">
        <f t="shared" si="18"/>
        <v>3867.152439637513</v>
      </c>
      <c r="I43" s="106">
        <f t="shared" si="20"/>
        <v>316.85680927999999</v>
      </c>
      <c r="J43" s="106">
        <f t="shared" si="19"/>
        <v>4184.0092489175131</v>
      </c>
      <c r="K43" s="63"/>
      <c r="L43" s="75">
        <f t="shared" si="23"/>
        <v>4184.0092489175131</v>
      </c>
      <c r="M43" s="65">
        <f t="shared" si="24"/>
        <v>3765.6083240257617</v>
      </c>
      <c r="N43" s="63">
        <f t="shared" si="21"/>
        <v>0</v>
      </c>
      <c r="O43" s="66">
        <f t="shared" si="22"/>
        <v>3765.6083240257617</v>
      </c>
      <c r="P43" s="63">
        <f t="shared" si="25"/>
        <v>3347.2073991340108</v>
      </c>
      <c r="Q43" s="63">
        <f t="shared" si="7"/>
        <v>0</v>
      </c>
      <c r="R43" s="67">
        <f t="shared" si="26"/>
        <v>3347.2073991340108</v>
      </c>
      <c r="S43" s="65">
        <f t="shared" si="9"/>
        <v>2928.8064742422589</v>
      </c>
      <c r="T43" s="63">
        <f t="shared" si="10"/>
        <v>0</v>
      </c>
      <c r="U43" s="66">
        <f t="shared" si="11"/>
        <v>2928.8064742422589</v>
      </c>
      <c r="V43" s="65">
        <f t="shared" si="17"/>
        <v>2510.405549350508</v>
      </c>
      <c r="W43" s="63">
        <f t="shared" si="12"/>
        <v>0</v>
      </c>
      <c r="X43" s="66">
        <f t="shared" si="13"/>
        <v>2510.405549350508</v>
      </c>
      <c r="Y43" s="65">
        <f t="shared" si="14"/>
        <v>2092.0046244587566</v>
      </c>
      <c r="Z43" s="63">
        <f t="shared" si="15"/>
        <v>0</v>
      </c>
      <c r="AA43" s="66">
        <f t="shared" si="16"/>
        <v>2092.0046244587566</v>
      </c>
    </row>
    <row r="44" spans="1:27" ht="13.5" customHeight="1">
      <c r="A44" s="124">
        <v>5</v>
      </c>
      <c r="B44" s="217">
        <v>41518</v>
      </c>
      <c r="C44" s="68">
        <v>678</v>
      </c>
      <c r="D44" s="96">
        <f>'base(indices)'!G48</f>
        <v>1.40202128</v>
      </c>
      <c r="E44" s="69">
        <f t="shared" si="0"/>
        <v>950.57042783999998</v>
      </c>
      <c r="F44" s="360">
        <f>'base(indices)'!I49</f>
        <v>1.7061E-2</v>
      </c>
      <c r="G44" s="70">
        <f t="shared" si="1"/>
        <v>16.217682069378238</v>
      </c>
      <c r="H44" s="190">
        <f t="shared" si="18"/>
        <v>3867.152439637513</v>
      </c>
      <c r="I44" s="107">
        <f t="shared" si="20"/>
        <v>316.85680927999999</v>
      </c>
      <c r="J44" s="107">
        <f t="shared" si="19"/>
        <v>4184.0092489175131</v>
      </c>
      <c r="K44" s="49"/>
      <c r="L44" s="50">
        <f t="shared" si="23"/>
        <v>4184.0092489175131</v>
      </c>
      <c r="M44" s="51">
        <f t="shared" si="24"/>
        <v>3765.6083240257617</v>
      </c>
      <c r="N44" s="49">
        <f t="shared" si="21"/>
        <v>0</v>
      </c>
      <c r="O44" s="52">
        <f t="shared" si="22"/>
        <v>3765.6083240257617</v>
      </c>
      <c r="P44" s="73">
        <f t="shared" si="25"/>
        <v>3347.2073991340108</v>
      </c>
      <c r="Q44" s="49">
        <f t="shared" si="7"/>
        <v>0</v>
      </c>
      <c r="R44" s="53">
        <f t="shared" si="26"/>
        <v>3347.2073991340108</v>
      </c>
      <c r="S44" s="51">
        <f t="shared" si="9"/>
        <v>2928.8064742422589</v>
      </c>
      <c r="T44" s="49">
        <f t="shared" si="10"/>
        <v>0</v>
      </c>
      <c r="U44" s="52">
        <f t="shared" si="11"/>
        <v>2928.8064742422589</v>
      </c>
      <c r="V44" s="51">
        <f t="shared" si="17"/>
        <v>2510.405549350508</v>
      </c>
      <c r="W44" s="49">
        <f t="shared" si="12"/>
        <v>0</v>
      </c>
      <c r="X44" s="52">
        <f t="shared" si="13"/>
        <v>2510.405549350508</v>
      </c>
      <c r="Y44" s="51">
        <f t="shared" ref="Y44:Y71" si="27">J44*Y$10</f>
        <v>2092.0046244587566</v>
      </c>
      <c r="Z44" s="49">
        <f t="shared" si="15"/>
        <v>0</v>
      </c>
      <c r="AA44" s="52">
        <f t="shared" si="16"/>
        <v>2092.0046244587566</v>
      </c>
    </row>
    <row r="45" spans="1:27" s="30" customFormat="1" ht="13.5" customHeight="1">
      <c r="A45" s="124">
        <v>5</v>
      </c>
      <c r="B45" s="216">
        <v>41548</v>
      </c>
      <c r="C45" s="68">
        <v>678</v>
      </c>
      <c r="D45" s="96">
        <f>'base(indices)'!G49</f>
        <v>1.4019105300000001</v>
      </c>
      <c r="E45" s="58">
        <f t="shared" si="0"/>
        <v>950.4953393400001</v>
      </c>
      <c r="F45" s="360">
        <f>'base(indices)'!I50</f>
        <v>1.7061E-2</v>
      </c>
      <c r="G45" s="60">
        <f t="shared" si="1"/>
        <v>16.216400984479741</v>
      </c>
      <c r="H45" s="190">
        <f t="shared" si="18"/>
        <v>3866.8469612979193</v>
      </c>
      <c r="I45" s="106">
        <f t="shared" si="20"/>
        <v>316.83177978000003</v>
      </c>
      <c r="J45" s="106">
        <f t="shared" si="19"/>
        <v>4183.6787410779198</v>
      </c>
      <c r="K45" s="63"/>
      <c r="L45" s="75">
        <f t="shared" si="23"/>
        <v>4183.6787410779198</v>
      </c>
      <c r="M45" s="65">
        <f t="shared" si="24"/>
        <v>3765.3108669701278</v>
      </c>
      <c r="N45" s="63">
        <f t="shared" si="21"/>
        <v>0</v>
      </c>
      <c r="O45" s="66">
        <f t="shared" si="22"/>
        <v>3765.3108669701278</v>
      </c>
      <c r="P45" s="63">
        <f t="shared" si="25"/>
        <v>3346.9429928623358</v>
      </c>
      <c r="Q45" s="63">
        <f t="shared" si="7"/>
        <v>0</v>
      </c>
      <c r="R45" s="67">
        <f t="shared" si="26"/>
        <v>3346.9429928623358</v>
      </c>
      <c r="S45" s="65">
        <f t="shared" si="9"/>
        <v>2928.5751187545438</v>
      </c>
      <c r="T45" s="63">
        <f t="shared" si="10"/>
        <v>0</v>
      </c>
      <c r="U45" s="66">
        <f t="shared" si="11"/>
        <v>2928.5751187545438</v>
      </c>
      <c r="V45" s="65">
        <f t="shared" si="17"/>
        <v>2510.2072446467519</v>
      </c>
      <c r="W45" s="63">
        <f t="shared" si="12"/>
        <v>0</v>
      </c>
      <c r="X45" s="66">
        <f t="shared" si="13"/>
        <v>2510.2072446467519</v>
      </c>
      <c r="Y45" s="65">
        <f t="shared" si="27"/>
        <v>2091.8393705389599</v>
      </c>
      <c r="Z45" s="63">
        <f t="shared" si="15"/>
        <v>0</v>
      </c>
      <c r="AA45" s="66">
        <f t="shared" si="16"/>
        <v>2091.8393705389599</v>
      </c>
    </row>
    <row r="46" spans="1:27" ht="13.5" customHeight="1">
      <c r="A46" s="124">
        <v>5</v>
      </c>
      <c r="B46" s="217">
        <v>41579</v>
      </c>
      <c r="C46" s="68">
        <v>678</v>
      </c>
      <c r="D46" s="96">
        <f>'base(indices)'!G50</f>
        <v>1.4006219499999999</v>
      </c>
      <c r="E46" s="69">
        <f t="shared" si="0"/>
        <v>949.62168209999993</v>
      </c>
      <c r="F46" s="360">
        <f>'base(indices)'!I51</f>
        <v>1.7061E-2</v>
      </c>
      <c r="G46" s="70">
        <f t="shared" si="1"/>
        <v>16.2014955183081</v>
      </c>
      <c r="H46" s="190">
        <f t="shared" si="18"/>
        <v>3863.2927104732321</v>
      </c>
      <c r="I46" s="107">
        <f t="shared" si="20"/>
        <v>316.54056069999996</v>
      </c>
      <c r="J46" s="107">
        <f t="shared" si="19"/>
        <v>4179.8332711732319</v>
      </c>
      <c r="K46" s="49"/>
      <c r="L46" s="50">
        <f t="shared" si="23"/>
        <v>4179.8332711732319</v>
      </c>
      <c r="M46" s="51">
        <f t="shared" si="24"/>
        <v>3761.849944055909</v>
      </c>
      <c r="N46" s="49">
        <f t="shared" si="21"/>
        <v>0</v>
      </c>
      <c r="O46" s="52">
        <f t="shared" si="22"/>
        <v>3761.849944055909</v>
      </c>
      <c r="P46" s="73">
        <f t="shared" si="25"/>
        <v>3343.8666169385856</v>
      </c>
      <c r="Q46" s="49">
        <f t="shared" si="7"/>
        <v>0</v>
      </c>
      <c r="R46" s="53">
        <f t="shared" si="26"/>
        <v>3343.8666169385856</v>
      </c>
      <c r="S46" s="51">
        <f t="shared" si="9"/>
        <v>2925.8832898212622</v>
      </c>
      <c r="T46" s="49">
        <f t="shared" si="10"/>
        <v>0</v>
      </c>
      <c r="U46" s="52">
        <f t="shared" si="11"/>
        <v>2925.8832898212622</v>
      </c>
      <c r="V46" s="51">
        <f t="shared" si="17"/>
        <v>2507.8999627039389</v>
      </c>
      <c r="W46" s="49">
        <f t="shared" si="12"/>
        <v>0</v>
      </c>
      <c r="X46" s="52">
        <f t="shared" si="13"/>
        <v>2507.8999627039389</v>
      </c>
      <c r="Y46" s="51">
        <f t="shared" si="27"/>
        <v>2089.9166355866159</v>
      </c>
      <c r="Z46" s="49">
        <f t="shared" si="15"/>
        <v>0</v>
      </c>
      <c r="AA46" s="52">
        <f t="shared" si="16"/>
        <v>2089.9166355866159</v>
      </c>
    </row>
    <row r="47" spans="1:27" s="30" customFormat="1" ht="13.5" customHeight="1" thickBot="1">
      <c r="A47" s="229">
        <v>5</v>
      </c>
      <c r="B47" s="230">
        <v>41609</v>
      </c>
      <c r="C47" s="77">
        <v>678</v>
      </c>
      <c r="D47" s="278">
        <f>'base(indices)'!G51</f>
        <v>1.4003320800000001</v>
      </c>
      <c r="E47" s="279">
        <f>C47*D47</f>
        <v>949.42515024000011</v>
      </c>
      <c r="F47" s="361">
        <f>'base(indices)'!I52</f>
        <v>1.7061E-2</v>
      </c>
      <c r="G47" s="233">
        <f t="shared" si="1"/>
        <v>16.198142488244642</v>
      </c>
      <c r="H47" s="280">
        <f t="shared" si="18"/>
        <v>3862.4931709129792</v>
      </c>
      <c r="I47" s="125">
        <f t="shared" si="20"/>
        <v>316.47505008000002</v>
      </c>
      <c r="J47" s="125">
        <f t="shared" si="19"/>
        <v>4178.9682209929788</v>
      </c>
      <c r="K47" s="94"/>
      <c r="L47" s="281">
        <f t="shared" si="23"/>
        <v>4178.9682209929788</v>
      </c>
      <c r="M47" s="258">
        <f t="shared" si="24"/>
        <v>3761.0713988936809</v>
      </c>
      <c r="N47" s="94">
        <f t="shared" si="21"/>
        <v>0</v>
      </c>
      <c r="O47" s="237">
        <f t="shared" si="22"/>
        <v>3761.0713988936809</v>
      </c>
      <c r="P47" s="94">
        <f t="shared" si="25"/>
        <v>3343.174576794383</v>
      </c>
      <c r="Q47" s="94">
        <f t="shared" si="7"/>
        <v>0</v>
      </c>
      <c r="R47" s="121">
        <f t="shared" si="26"/>
        <v>3343.174576794383</v>
      </c>
      <c r="S47" s="258">
        <f t="shared" si="9"/>
        <v>2925.2777546950852</v>
      </c>
      <c r="T47" s="94">
        <f t="shared" si="10"/>
        <v>0</v>
      </c>
      <c r="U47" s="237">
        <f t="shared" si="11"/>
        <v>2925.2777546950852</v>
      </c>
      <c r="V47" s="258">
        <f t="shared" si="17"/>
        <v>2507.3809325957873</v>
      </c>
      <c r="W47" s="94">
        <f t="shared" si="12"/>
        <v>0</v>
      </c>
      <c r="X47" s="237">
        <f t="shared" si="13"/>
        <v>2507.3809325957873</v>
      </c>
      <c r="Y47" s="258">
        <f t="shared" si="27"/>
        <v>2089.4841104964894</v>
      </c>
      <c r="Z47" s="94">
        <f t="shared" si="15"/>
        <v>0</v>
      </c>
      <c r="AA47" s="237">
        <f t="shared" si="16"/>
        <v>2089.4841104964894</v>
      </c>
    </row>
    <row r="48" spans="1:27" ht="13.5" customHeight="1">
      <c r="A48" s="366">
        <v>5</v>
      </c>
      <c r="B48" s="246">
        <v>41640</v>
      </c>
      <c r="C48" s="204">
        <v>724</v>
      </c>
      <c r="D48" s="96">
        <f>'base(indices)'!G52</f>
        <v>1.39964066</v>
      </c>
      <c r="E48" s="367">
        <f t="shared" si="0"/>
        <v>1013.33983784</v>
      </c>
      <c r="F48" s="360">
        <f>'base(indices)'!I53</f>
        <v>1.7061E-2</v>
      </c>
      <c r="G48" s="203">
        <f t="shared" si="1"/>
        <v>17.288590973388239</v>
      </c>
      <c r="H48" s="368">
        <f t="shared" si="18"/>
        <v>4122.5137152535526</v>
      </c>
      <c r="I48" s="369">
        <f t="shared" si="20"/>
        <v>337.77994594666666</v>
      </c>
      <c r="J48" s="369">
        <f t="shared" si="19"/>
        <v>4460.2936612002195</v>
      </c>
      <c r="K48" s="370"/>
      <c r="L48" s="371">
        <f t="shared" si="23"/>
        <v>4460.2936612002195</v>
      </c>
      <c r="M48" s="355">
        <f t="shared" si="24"/>
        <v>4014.2642950801978</v>
      </c>
      <c r="N48" s="370">
        <f t="shared" si="21"/>
        <v>0</v>
      </c>
      <c r="O48" s="196">
        <f t="shared" si="22"/>
        <v>4014.2642950801978</v>
      </c>
      <c r="P48" s="353">
        <f t="shared" si="25"/>
        <v>3568.2349289601757</v>
      </c>
      <c r="Q48" s="370">
        <f t="shared" si="7"/>
        <v>0</v>
      </c>
      <c r="R48" s="372">
        <f t="shared" si="26"/>
        <v>3568.2349289601757</v>
      </c>
      <c r="S48" s="355">
        <f t="shared" si="9"/>
        <v>3122.2055628401536</v>
      </c>
      <c r="T48" s="370">
        <f t="shared" si="10"/>
        <v>0</v>
      </c>
      <c r="U48" s="196">
        <f t="shared" si="11"/>
        <v>3122.2055628401536</v>
      </c>
      <c r="V48" s="355">
        <f t="shared" si="17"/>
        <v>2676.1761967201314</v>
      </c>
      <c r="W48" s="370">
        <f t="shared" si="12"/>
        <v>0</v>
      </c>
      <c r="X48" s="196">
        <f t="shared" si="13"/>
        <v>2676.1761967201314</v>
      </c>
      <c r="Y48" s="355">
        <f t="shared" si="27"/>
        <v>2230.1468306001098</v>
      </c>
      <c r="Z48" s="370">
        <f t="shared" si="15"/>
        <v>0</v>
      </c>
      <c r="AA48" s="196">
        <f t="shared" si="16"/>
        <v>2230.1468306001098</v>
      </c>
    </row>
    <row r="49" spans="1:27" s="30" customFormat="1" ht="13.5" customHeight="1">
      <c r="A49" s="124">
        <v>5</v>
      </c>
      <c r="B49" s="216">
        <v>41671</v>
      </c>
      <c r="C49" s="68">
        <v>724</v>
      </c>
      <c r="D49" s="96">
        <f>'base(indices)'!G53</f>
        <v>1.39806644</v>
      </c>
      <c r="E49" s="58">
        <f t="shared" si="0"/>
        <v>1012.20010256</v>
      </c>
      <c r="F49" s="360">
        <f>'base(indices)'!I54</f>
        <v>1.7061E-2</v>
      </c>
      <c r="G49" s="60">
        <f t="shared" si="1"/>
        <v>17.26914594977616</v>
      </c>
      <c r="H49" s="190">
        <f t="shared" si="18"/>
        <v>4117.8769940391048</v>
      </c>
      <c r="I49" s="106">
        <f t="shared" si="20"/>
        <v>337.40003418666669</v>
      </c>
      <c r="J49" s="106">
        <f t="shared" si="19"/>
        <v>4455.2770282257716</v>
      </c>
      <c r="K49" s="63"/>
      <c r="L49" s="75">
        <f t="shared" si="23"/>
        <v>4455.2770282257716</v>
      </c>
      <c r="M49" s="65">
        <f t="shared" si="24"/>
        <v>4009.7493254031947</v>
      </c>
      <c r="N49" s="63">
        <f t="shared" si="21"/>
        <v>0</v>
      </c>
      <c r="O49" s="66">
        <f t="shared" si="22"/>
        <v>4009.7493254031947</v>
      </c>
      <c r="P49" s="63">
        <f t="shared" si="25"/>
        <v>3564.2216225806173</v>
      </c>
      <c r="Q49" s="63">
        <f t="shared" si="7"/>
        <v>0</v>
      </c>
      <c r="R49" s="67">
        <f t="shared" si="26"/>
        <v>3564.2216225806173</v>
      </c>
      <c r="S49" s="65">
        <f t="shared" si="9"/>
        <v>3118.69391975804</v>
      </c>
      <c r="T49" s="63">
        <f t="shared" si="10"/>
        <v>0</v>
      </c>
      <c r="U49" s="66">
        <f t="shared" si="11"/>
        <v>3118.69391975804</v>
      </c>
      <c r="V49" s="65">
        <f t="shared" si="17"/>
        <v>2673.1662169354627</v>
      </c>
      <c r="W49" s="63">
        <f t="shared" si="12"/>
        <v>0</v>
      </c>
      <c r="X49" s="66">
        <f t="shared" si="13"/>
        <v>2673.1662169354627</v>
      </c>
      <c r="Y49" s="65">
        <f t="shared" si="27"/>
        <v>2227.6385141128858</v>
      </c>
      <c r="Z49" s="63">
        <f t="shared" si="15"/>
        <v>0</v>
      </c>
      <c r="AA49" s="66">
        <f t="shared" si="16"/>
        <v>2227.6385141128858</v>
      </c>
    </row>
    <row r="50" spans="1:27" ht="13.5" customHeight="1">
      <c r="A50" s="124">
        <v>5</v>
      </c>
      <c r="B50" s="217">
        <v>41699</v>
      </c>
      <c r="C50" s="68">
        <v>724</v>
      </c>
      <c r="D50" s="96">
        <f>'base(indices)'!G54</f>
        <v>1.39731608</v>
      </c>
      <c r="E50" s="69">
        <f t="shared" si="0"/>
        <v>1011.6568419199999</v>
      </c>
      <c r="F50" s="360">
        <f>'base(indices)'!I55</f>
        <v>1.7061E-2</v>
      </c>
      <c r="G50" s="70">
        <f t="shared" si="1"/>
        <v>17.259877379997118</v>
      </c>
      <c r="H50" s="190">
        <f t="shared" si="18"/>
        <v>4115.6668771999884</v>
      </c>
      <c r="I50" s="107">
        <f t="shared" si="20"/>
        <v>337.21894730666662</v>
      </c>
      <c r="J50" s="107">
        <f t="shared" si="19"/>
        <v>4452.8858245066549</v>
      </c>
      <c r="K50" s="49"/>
      <c r="L50" s="50">
        <f t="shared" si="23"/>
        <v>4452.8858245066549</v>
      </c>
      <c r="M50" s="51">
        <f t="shared" si="24"/>
        <v>4007.5972420559897</v>
      </c>
      <c r="N50" s="49">
        <f t="shared" si="21"/>
        <v>0</v>
      </c>
      <c r="O50" s="52">
        <f t="shared" si="22"/>
        <v>4007.5972420559897</v>
      </c>
      <c r="P50" s="73">
        <f t="shared" si="25"/>
        <v>3562.308659605324</v>
      </c>
      <c r="Q50" s="49">
        <f t="shared" si="7"/>
        <v>0</v>
      </c>
      <c r="R50" s="53">
        <f t="shared" si="26"/>
        <v>3562.308659605324</v>
      </c>
      <c r="S50" s="51">
        <f t="shared" si="9"/>
        <v>3117.0200771546583</v>
      </c>
      <c r="T50" s="49">
        <f t="shared" si="10"/>
        <v>0</v>
      </c>
      <c r="U50" s="52">
        <f t="shared" si="11"/>
        <v>3117.0200771546583</v>
      </c>
      <c r="V50" s="51">
        <f t="shared" si="17"/>
        <v>2671.7314947039927</v>
      </c>
      <c r="W50" s="49">
        <f t="shared" si="12"/>
        <v>0</v>
      </c>
      <c r="X50" s="52">
        <f t="shared" si="13"/>
        <v>2671.7314947039927</v>
      </c>
      <c r="Y50" s="51">
        <f t="shared" si="27"/>
        <v>2226.4429122533274</v>
      </c>
      <c r="Z50" s="49">
        <f t="shared" si="15"/>
        <v>0</v>
      </c>
      <c r="AA50" s="52">
        <f t="shared" si="16"/>
        <v>2226.4429122533274</v>
      </c>
    </row>
    <row r="51" spans="1:27" s="30" customFormat="1" ht="13.5" customHeight="1">
      <c r="A51" s="124">
        <v>5</v>
      </c>
      <c r="B51" s="216">
        <v>41730</v>
      </c>
      <c r="C51" s="68">
        <v>724</v>
      </c>
      <c r="D51" s="96">
        <f>'base(indices)'!G55</f>
        <v>1.3969444900000001</v>
      </c>
      <c r="E51" s="58">
        <f t="shared" si="0"/>
        <v>1011.3878107600001</v>
      </c>
      <c r="F51" s="360">
        <f>'base(indices)'!I56</f>
        <v>1.7061E-2</v>
      </c>
      <c r="G51" s="60">
        <f t="shared" si="1"/>
        <v>17.25528743937636</v>
      </c>
      <c r="H51" s="190">
        <f t="shared" si="18"/>
        <v>4114.5723927975059</v>
      </c>
      <c r="I51" s="106">
        <f t="shared" si="20"/>
        <v>337.12927025333335</v>
      </c>
      <c r="J51" s="106">
        <f t="shared" si="19"/>
        <v>4451.7016630508397</v>
      </c>
      <c r="K51" s="63"/>
      <c r="L51" s="75">
        <f t="shared" si="23"/>
        <v>4451.7016630508397</v>
      </c>
      <c r="M51" s="65">
        <f t="shared" si="24"/>
        <v>4006.5314967457557</v>
      </c>
      <c r="N51" s="63">
        <f t="shared" si="21"/>
        <v>0</v>
      </c>
      <c r="O51" s="66">
        <f t="shared" si="22"/>
        <v>4006.5314967457557</v>
      </c>
      <c r="P51" s="63">
        <f>J51*$P$10</f>
        <v>3561.3613304406717</v>
      </c>
      <c r="Q51" s="63">
        <f t="shared" si="7"/>
        <v>0</v>
      </c>
      <c r="R51" s="67">
        <f t="shared" si="26"/>
        <v>3561.3613304406717</v>
      </c>
      <c r="S51" s="65">
        <f t="shared" si="9"/>
        <v>3116.1911641355878</v>
      </c>
      <c r="T51" s="63">
        <f t="shared" si="10"/>
        <v>0</v>
      </c>
      <c r="U51" s="66">
        <f t="shared" si="11"/>
        <v>3116.1911641355878</v>
      </c>
      <c r="V51" s="65">
        <f t="shared" si="17"/>
        <v>2671.0209978305038</v>
      </c>
      <c r="W51" s="63">
        <f t="shared" si="12"/>
        <v>0</v>
      </c>
      <c r="X51" s="66">
        <f t="shared" si="13"/>
        <v>2671.0209978305038</v>
      </c>
      <c r="Y51" s="65">
        <f t="shared" si="27"/>
        <v>2225.8508315254198</v>
      </c>
      <c r="Z51" s="63">
        <f t="shared" si="15"/>
        <v>0</v>
      </c>
      <c r="AA51" s="66">
        <f t="shared" si="16"/>
        <v>2225.8508315254198</v>
      </c>
    </row>
    <row r="52" spans="1:27" ht="13.5" customHeight="1">
      <c r="A52" s="124">
        <v>5</v>
      </c>
      <c r="B52" s="216">
        <v>41760</v>
      </c>
      <c r="C52" s="68">
        <v>724</v>
      </c>
      <c r="D52" s="96">
        <f>'base(indices)'!G56</f>
        <v>1.39630359</v>
      </c>
      <c r="E52" s="69">
        <f t="shared" si="0"/>
        <v>1010.92379916</v>
      </c>
      <c r="F52" s="360">
        <f>'base(indices)'!I57</f>
        <v>1.7061E-2</v>
      </c>
      <c r="G52" s="70">
        <f t="shared" si="1"/>
        <v>17.247370937468762</v>
      </c>
      <c r="H52" s="190">
        <f t="shared" si="18"/>
        <v>4112.6846803898752</v>
      </c>
      <c r="I52" s="107">
        <f t="shared" si="20"/>
        <v>336.97459972000001</v>
      </c>
      <c r="J52" s="107">
        <f t="shared" si="19"/>
        <v>4449.659280109875</v>
      </c>
      <c r="K52" s="49"/>
      <c r="L52" s="50">
        <f t="shared" si="23"/>
        <v>4449.659280109875</v>
      </c>
      <c r="M52" s="51">
        <f t="shared" si="24"/>
        <v>4004.6933520988878</v>
      </c>
      <c r="N52" s="49">
        <f t="shared" si="21"/>
        <v>0</v>
      </c>
      <c r="O52" s="52">
        <f t="shared" si="22"/>
        <v>4004.6933520988878</v>
      </c>
      <c r="P52" s="73">
        <f>J52*$P$10</f>
        <v>3559.7274240879001</v>
      </c>
      <c r="Q52" s="49">
        <f t="shared" si="7"/>
        <v>0</v>
      </c>
      <c r="R52" s="53">
        <f t="shared" si="26"/>
        <v>3559.7274240879001</v>
      </c>
      <c r="S52" s="51">
        <f t="shared" si="9"/>
        <v>3114.7614960769124</v>
      </c>
      <c r="T52" s="49">
        <f t="shared" si="10"/>
        <v>0</v>
      </c>
      <c r="U52" s="52">
        <f t="shared" si="11"/>
        <v>3114.7614960769124</v>
      </c>
      <c r="V52" s="51">
        <f t="shared" si="17"/>
        <v>2669.7955680659247</v>
      </c>
      <c r="W52" s="49">
        <f t="shared" si="12"/>
        <v>0</v>
      </c>
      <c r="X52" s="52">
        <f t="shared" si="13"/>
        <v>2669.7955680659247</v>
      </c>
      <c r="Y52" s="51">
        <f t="shared" si="27"/>
        <v>2224.8296400549375</v>
      </c>
      <c r="Z52" s="49">
        <f t="shared" si="15"/>
        <v>0</v>
      </c>
      <c r="AA52" s="52">
        <f t="shared" si="16"/>
        <v>2224.8296400549375</v>
      </c>
    </row>
    <row r="53" spans="1:27" s="30" customFormat="1" ht="13.5" customHeight="1">
      <c r="A53" s="124">
        <v>5</v>
      </c>
      <c r="B53" s="217">
        <v>41791</v>
      </c>
      <c r="C53" s="68">
        <v>724</v>
      </c>
      <c r="D53" s="96">
        <f>'base(indices)'!G57</f>
        <v>1.3954607299999999</v>
      </c>
      <c r="E53" s="58">
        <f t="shared" si="0"/>
        <v>1010.31356852</v>
      </c>
      <c r="F53" s="360">
        <f>'base(indices)'!I58</f>
        <v>1.7061E-2</v>
      </c>
      <c r="G53" s="60">
        <f t="shared" si="1"/>
        <v>17.23695979251972</v>
      </c>
      <c r="H53" s="190">
        <f t="shared" si="18"/>
        <v>4110.2021132500786</v>
      </c>
      <c r="I53" s="106">
        <f t="shared" si="20"/>
        <v>336.77118950666664</v>
      </c>
      <c r="J53" s="106">
        <f t="shared" si="19"/>
        <v>4446.9733027567454</v>
      </c>
      <c r="K53" s="63"/>
      <c r="L53" s="75">
        <f t="shared" si="23"/>
        <v>4446.9733027567454</v>
      </c>
      <c r="M53" s="65">
        <f t="shared" si="24"/>
        <v>4002.2759724810708</v>
      </c>
      <c r="N53" s="63">
        <f t="shared" si="21"/>
        <v>0</v>
      </c>
      <c r="O53" s="66">
        <f t="shared" si="22"/>
        <v>4002.2759724810708</v>
      </c>
      <c r="P53" s="63">
        <f t="shared" ref="P53:P72" si="28">J53*$P$10</f>
        <v>3557.5786422053966</v>
      </c>
      <c r="Q53" s="63">
        <f t="shared" si="7"/>
        <v>0</v>
      </c>
      <c r="R53" s="67">
        <f t="shared" si="26"/>
        <v>3557.5786422053966</v>
      </c>
      <c r="S53" s="65">
        <f t="shared" si="9"/>
        <v>3112.8813119297215</v>
      </c>
      <c r="T53" s="63">
        <f t="shared" si="10"/>
        <v>0</v>
      </c>
      <c r="U53" s="66">
        <f t="shared" si="11"/>
        <v>3112.8813119297215</v>
      </c>
      <c r="V53" s="65">
        <f t="shared" si="17"/>
        <v>2668.1839816540473</v>
      </c>
      <c r="W53" s="63">
        <f t="shared" si="12"/>
        <v>0</v>
      </c>
      <c r="X53" s="66">
        <f t="shared" si="13"/>
        <v>2668.1839816540473</v>
      </c>
      <c r="Y53" s="65">
        <f t="shared" si="27"/>
        <v>2223.4866513783727</v>
      </c>
      <c r="Z53" s="63">
        <f t="shared" si="15"/>
        <v>0</v>
      </c>
      <c r="AA53" s="66">
        <f t="shared" si="16"/>
        <v>2223.4866513783727</v>
      </c>
    </row>
    <row r="54" spans="1:27" ht="13.5" customHeight="1">
      <c r="A54" s="124">
        <v>5</v>
      </c>
      <c r="B54" s="216">
        <v>41821</v>
      </c>
      <c r="C54" s="68">
        <v>724</v>
      </c>
      <c r="D54" s="96">
        <f>'base(indices)'!G58</f>
        <v>1.39481214</v>
      </c>
      <c r="E54" s="69">
        <f t="shared" si="0"/>
        <v>1009.84398936</v>
      </c>
      <c r="F54" s="360">
        <f>'base(indices)'!I59</f>
        <v>1.7061E-2</v>
      </c>
      <c r="G54" s="70">
        <f t="shared" si="1"/>
        <v>17.228948302470961</v>
      </c>
      <c r="H54" s="190">
        <f t="shared" si="18"/>
        <v>4108.2917506498843</v>
      </c>
      <c r="I54" s="107">
        <f t="shared" si="20"/>
        <v>336.61466311999999</v>
      </c>
      <c r="J54" s="107">
        <f t="shared" si="19"/>
        <v>4444.9064137698842</v>
      </c>
      <c r="K54" s="49"/>
      <c r="L54" s="50">
        <f t="shared" si="23"/>
        <v>4444.9064137698842</v>
      </c>
      <c r="M54" s="51">
        <f t="shared" si="24"/>
        <v>4000.4157723928961</v>
      </c>
      <c r="N54" s="49">
        <f t="shared" si="21"/>
        <v>0</v>
      </c>
      <c r="O54" s="52">
        <f t="shared" si="22"/>
        <v>4000.4157723928961</v>
      </c>
      <c r="P54" s="73">
        <f t="shared" si="28"/>
        <v>3555.9251310159075</v>
      </c>
      <c r="Q54" s="49">
        <f t="shared" si="7"/>
        <v>0</v>
      </c>
      <c r="R54" s="53">
        <f t="shared" si="26"/>
        <v>3555.9251310159075</v>
      </c>
      <c r="S54" s="51">
        <f t="shared" si="9"/>
        <v>3111.4344896389189</v>
      </c>
      <c r="T54" s="49">
        <f t="shared" si="10"/>
        <v>0</v>
      </c>
      <c r="U54" s="52">
        <f t="shared" si="11"/>
        <v>3111.4344896389189</v>
      </c>
      <c r="V54" s="51">
        <f t="shared" si="17"/>
        <v>2666.9438482619303</v>
      </c>
      <c r="W54" s="49">
        <f t="shared" si="12"/>
        <v>0</v>
      </c>
      <c r="X54" s="52">
        <f t="shared" si="13"/>
        <v>2666.9438482619303</v>
      </c>
      <c r="Y54" s="51">
        <f t="shared" si="27"/>
        <v>2222.4532068849421</v>
      </c>
      <c r="Z54" s="49">
        <f t="shared" si="15"/>
        <v>0</v>
      </c>
      <c r="AA54" s="52">
        <f t="shared" si="16"/>
        <v>2222.4532068849421</v>
      </c>
    </row>
    <row r="55" spans="1:27" s="30" customFormat="1" ht="13.5" customHeight="1">
      <c r="A55" s="124">
        <v>5</v>
      </c>
      <c r="B55" s="217">
        <v>41852</v>
      </c>
      <c r="C55" s="68">
        <v>724</v>
      </c>
      <c r="D55" s="96">
        <f>'base(indices)'!G59</f>
        <v>1.3933435599999999</v>
      </c>
      <c r="E55" s="58">
        <f t="shared" si="0"/>
        <v>1008.7807374399999</v>
      </c>
      <c r="F55" s="360">
        <f>'base(indices)'!I60</f>
        <v>1.7061E-2</v>
      </c>
      <c r="G55" s="60">
        <f t="shared" si="1"/>
        <v>17.210808161463838</v>
      </c>
      <c r="H55" s="190">
        <f t="shared" si="18"/>
        <v>4103.9661824058549</v>
      </c>
      <c r="I55" s="106">
        <f t="shared" si="20"/>
        <v>336.26024581333331</v>
      </c>
      <c r="J55" s="106">
        <f t="shared" si="19"/>
        <v>4440.2264282191882</v>
      </c>
      <c r="K55" s="63"/>
      <c r="L55" s="75">
        <f t="shared" si="23"/>
        <v>4440.2264282191882</v>
      </c>
      <c r="M55" s="65">
        <f t="shared" si="24"/>
        <v>3996.2037853972693</v>
      </c>
      <c r="N55" s="63">
        <f t="shared" si="21"/>
        <v>0</v>
      </c>
      <c r="O55" s="66">
        <f t="shared" si="22"/>
        <v>3996.2037853972693</v>
      </c>
      <c r="P55" s="63">
        <f t="shared" si="28"/>
        <v>3552.1811425753508</v>
      </c>
      <c r="Q55" s="63">
        <f t="shared" si="7"/>
        <v>0</v>
      </c>
      <c r="R55" s="67">
        <f>P55+Q55</f>
        <v>3552.1811425753508</v>
      </c>
      <c r="S55" s="65">
        <f t="shared" si="9"/>
        <v>3108.1584997534314</v>
      </c>
      <c r="T55" s="63">
        <f t="shared" si="10"/>
        <v>0</v>
      </c>
      <c r="U55" s="66">
        <f t="shared" si="11"/>
        <v>3108.1584997534314</v>
      </c>
      <c r="V55" s="65">
        <f t="shared" si="17"/>
        <v>2664.135856931513</v>
      </c>
      <c r="W55" s="63">
        <f t="shared" si="12"/>
        <v>0</v>
      </c>
      <c r="X55" s="66">
        <f t="shared" si="13"/>
        <v>2664.135856931513</v>
      </c>
      <c r="Y55" s="65">
        <f t="shared" si="27"/>
        <v>2220.1132141095941</v>
      </c>
      <c r="Z55" s="63">
        <f t="shared" si="15"/>
        <v>0</v>
      </c>
      <c r="AA55" s="66">
        <f t="shared" si="16"/>
        <v>2220.1132141095941</v>
      </c>
    </row>
    <row r="56" spans="1:27" ht="13.5" customHeight="1">
      <c r="A56" s="124">
        <v>5</v>
      </c>
      <c r="B56" s="216">
        <v>41883</v>
      </c>
      <c r="C56" s="68">
        <v>724</v>
      </c>
      <c r="D56" s="96">
        <f>'base(indices)'!G60</f>
        <v>1.39250527</v>
      </c>
      <c r="E56" s="69">
        <f t="shared" si="0"/>
        <v>1008.17381548</v>
      </c>
      <c r="F56" s="360">
        <f>'base(indices)'!I61</f>
        <v>1.7061E-2</v>
      </c>
      <c r="G56" s="70">
        <f t="shared" si="1"/>
        <v>17.200453465904282</v>
      </c>
      <c r="H56" s="190">
        <f t="shared" si="18"/>
        <v>4101.4970757836172</v>
      </c>
      <c r="I56" s="107">
        <f t="shared" si="20"/>
        <v>336.05793849333332</v>
      </c>
      <c r="J56" s="107">
        <f t="shared" si="19"/>
        <v>4437.5550142769507</v>
      </c>
      <c r="K56" s="49"/>
      <c r="L56" s="50">
        <f t="shared" si="23"/>
        <v>4437.5550142769507</v>
      </c>
      <c r="M56" s="51">
        <f t="shared" si="24"/>
        <v>3993.7995128492557</v>
      </c>
      <c r="N56" s="49">
        <f t="shared" si="21"/>
        <v>0</v>
      </c>
      <c r="O56" s="52">
        <f t="shared" si="22"/>
        <v>3993.7995128492557</v>
      </c>
      <c r="P56" s="73">
        <f t="shared" si="28"/>
        <v>3550.0440114215608</v>
      </c>
      <c r="Q56" s="49">
        <f t="shared" si="7"/>
        <v>0</v>
      </c>
      <c r="R56" s="53">
        <f t="shared" ref="R56:R74" si="29">P56+Q56</f>
        <v>3550.0440114215608</v>
      </c>
      <c r="S56" s="51">
        <f t="shared" si="9"/>
        <v>3106.2885099938653</v>
      </c>
      <c r="T56" s="49">
        <f t="shared" si="10"/>
        <v>0</v>
      </c>
      <c r="U56" s="52">
        <f t="shared" si="11"/>
        <v>3106.2885099938653</v>
      </c>
      <c r="V56" s="51">
        <f t="shared" si="17"/>
        <v>2662.5330085661703</v>
      </c>
      <c r="W56" s="49">
        <f t="shared" si="12"/>
        <v>0</v>
      </c>
      <c r="X56" s="52">
        <f t="shared" si="13"/>
        <v>2662.5330085661703</v>
      </c>
      <c r="Y56" s="51">
        <f t="shared" si="27"/>
        <v>2218.7775071384754</v>
      </c>
      <c r="Z56" s="49">
        <f t="shared" si="15"/>
        <v>0</v>
      </c>
      <c r="AA56" s="52">
        <f t="shared" si="16"/>
        <v>2218.7775071384754</v>
      </c>
    </row>
    <row r="57" spans="1:27" s="30" customFormat="1" ht="13.5" customHeight="1">
      <c r="A57" s="124">
        <v>5</v>
      </c>
      <c r="B57" s="217">
        <v>41913</v>
      </c>
      <c r="C57" s="68">
        <v>724</v>
      </c>
      <c r="D57" s="96">
        <f>'base(indices)'!G61</f>
        <v>1.3912906700000001</v>
      </c>
      <c r="E57" s="58">
        <f t="shared" si="0"/>
        <v>1007.2944450800001</v>
      </c>
      <c r="F57" s="360">
        <f>'base(indices)'!I62</f>
        <v>1.7061E-2</v>
      </c>
      <c r="G57" s="60">
        <f t="shared" si="1"/>
        <v>17.185450527509882</v>
      </c>
      <c r="H57" s="190">
        <f t="shared" si="18"/>
        <v>4097.9195824300396</v>
      </c>
      <c r="I57" s="106">
        <f t="shared" si="20"/>
        <v>335.76481502666667</v>
      </c>
      <c r="J57" s="106">
        <f t="shared" si="19"/>
        <v>4433.6843974567064</v>
      </c>
      <c r="K57" s="63"/>
      <c r="L57" s="75">
        <f t="shared" si="23"/>
        <v>4433.6843974567064</v>
      </c>
      <c r="M57" s="65">
        <f t="shared" si="24"/>
        <v>3990.3159577110359</v>
      </c>
      <c r="N57" s="63">
        <f t="shared" si="21"/>
        <v>0</v>
      </c>
      <c r="O57" s="66">
        <f t="shared" si="22"/>
        <v>3990.3159577110359</v>
      </c>
      <c r="P57" s="63">
        <f t="shared" si="28"/>
        <v>3546.9475179653655</v>
      </c>
      <c r="Q57" s="63">
        <f t="shared" si="7"/>
        <v>0</v>
      </c>
      <c r="R57" s="67">
        <f t="shared" si="29"/>
        <v>3546.9475179653655</v>
      </c>
      <c r="S57" s="65">
        <f t="shared" si="9"/>
        <v>3103.5790782196941</v>
      </c>
      <c r="T57" s="63">
        <f t="shared" si="10"/>
        <v>0</v>
      </c>
      <c r="U57" s="66">
        <f t="shared" si="11"/>
        <v>3103.5790782196941</v>
      </c>
      <c r="V57" s="65">
        <f t="shared" si="17"/>
        <v>2660.2106384740237</v>
      </c>
      <c r="W57" s="63">
        <f t="shared" si="12"/>
        <v>0</v>
      </c>
      <c r="X57" s="66">
        <f t="shared" si="13"/>
        <v>2660.2106384740237</v>
      </c>
      <c r="Y57" s="65">
        <f t="shared" si="27"/>
        <v>2216.8421987283532</v>
      </c>
      <c r="Z57" s="63">
        <f t="shared" si="15"/>
        <v>0</v>
      </c>
      <c r="AA57" s="66">
        <f t="shared" si="16"/>
        <v>2216.8421987283532</v>
      </c>
    </row>
    <row r="58" spans="1:27" ht="13.5" customHeight="1">
      <c r="A58" s="124">
        <v>5</v>
      </c>
      <c r="B58" s="216">
        <v>41944</v>
      </c>
      <c r="C58" s="68">
        <v>724</v>
      </c>
      <c r="D58" s="96">
        <f>'base(indices)'!G62</f>
        <v>1.3898480099999999</v>
      </c>
      <c r="E58" s="69">
        <f t="shared" si="0"/>
        <v>1006.24995924</v>
      </c>
      <c r="F58" s="360">
        <f>'base(indices)'!I63</f>
        <v>1.7061E-2</v>
      </c>
      <c r="G58" s="70">
        <f t="shared" si="1"/>
        <v>17.167630554593639</v>
      </c>
      <c r="H58" s="190">
        <f t="shared" si="18"/>
        <v>4093.6703591783744</v>
      </c>
      <c r="I58" s="107">
        <f t="shared" si="20"/>
        <v>335.41665308</v>
      </c>
      <c r="J58" s="107">
        <f t="shared" si="19"/>
        <v>4429.0870122583747</v>
      </c>
      <c r="K58" s="49"/>
      <c r="L58" s="50">
        <f t="shared" si="23"/>
        <v>4429.0870122583747</v>
      </c>
      <c r="M58" s="51">
        <f t="shared" si="24"/>
        <v>3986.1783110325373</v>
      </c>
      <c r="N58" s="49">
        <f t="shared" si="21"/>
        <v>0</v>
      </c>
      <c r="O58" s="52">
        <f t="shared" si="22"/>
        <v>3986.1783110325373</v>
      </c>
      <c r="P58" s="73">
        <f t="shared" si="28"/>
        <v>3543.2696098066999</v>
      </c>
      <c r="Q58" s="49">
        <f t="shared" si="7"/>
        <v>0</v>
      </c>
      <c r="R58" s="53">
        <f t="shared" si="29"/>
        <v>3543.2696098066999</v>
      </c>
      <c r="S58" s="51">
        <f t="shared" si="9"/>
        <v>3100.3609085808621</v>
      </c>
      <c r="T58" s="49">
        <f t="shared" si="10"/>
        <v>0</v>
      </c>
      <c r="U58" s="52">
        <f t="shared" si="11"/>
        <v>3100.3609085808621</v>
      </c>
      <c r="V58" s="51">
        <f t="shared" si="17"/>
        <v>2657.4522073550247</v>
      </c>
      <c r="W58" s="49">
        <f t="shared" si="12"/>
        <v>0</v>
      </c>
      <c r="X58" s="52">
        <f t="shared" si="13"/>
        <v>2657.4522073550247</v>
      </c>
      <c r="Y58" s="51">
        <f t="shared" si="27"/>
        <v>2214.5435061291873</v>
      </c>
      <c r="Z58" s="49">
        <f t="shared" si="15"/>
        <v>0</v>
      </c>
      <c r="AA58" s="52">
        <f t="shared" si="16"/>
        <v>2214.5435061291873</v>
      </c>
    </row>
    <row r="59" spans="1:27" s="30" customFormat="1" ht="13.5" customHeight="1" thickBot="1">
      <c r="A59" s="124">
        <v>5</v>
      </c>
      <c r="B59" s="218">
        <v>41974</v>
      </c>
      <c r="C59" s="177">
        <v>724</v>
      </c>
      <c r="D59" s="373">
        <f>'base(indices)'!G63</f>
        <v>1.3891770400000001</v>
      </c>
      <c r="E59" s="374">
        <f t="shared" si="0"/>
        <v>1005.7641769600001</v>
      </c>
      <c r="F59" s="362">
        <f>'base(indices)'!I64</f>
        <v>1.7061E-2</v>
      </c>
      <c r="G59" s="247">
        <f t="shared" si="1"/>
        <v>17.159342623114561</v>
      </c>
      <c r="H59" s="375">
        <f t="shared" si="18"/>
        <v>4091.6940783324585</v>
      </c>
      <c r="I59" s="376">
        <f t="shared" si="20"/>
        <v>335.25472565333337</v>
      </c>
      <c r="J59" s="376">
        <f t="shared" si="19"/>
        <v>4426.9488039857915</v>
      </c>
      <c r="K59" s="377"/>
      <c r="L59" s="382">
        <f t="shared" si="23"/>
        <v>4426.9488039857915</v>
      </c>
      <c r="M59" s="379">
        <f t="shared" si="24"/>
        <v>3984.2539235872123</v>
      </c>
      <c r="N59" s="377">
        <f t="shared" si="21"/>
        <v>0</v>
      </c>
      <c r="O59" s="345">
        <f t="shared" si="22"/>
        <v>3984.2539235872123</v>
      </c>
      <c r="P59" s="377">
        <f t="shared" si="28"/>
        <v>3541.5590431886335</v>
      </c>
      <c r="Q59" s="377">
        <f t="shared" si="7"/>
        <v>0</v>
      </c>
      <c r="R59" s="380">
        <f t="shared" si="29"/>
        <v>3541.5590431886335</v>
      </c>
      <c r="S59" s="379">
        <f t="shared" si="9"/>
        <v>3098.8641627900538</v>
      </c>
      <c r="T59" s="377">
        <f t="shared" si="10"/>
        <v>0</v>
      </c>
      <c r="U59" s="345">
        <f t="shared" si="11"/>
        <v>3098.8641627900538</v>
      </c>
      <c r="V59" s="379">
        <f t="shared" si="17"/>
        <v>2656.169282391475</v>
      </c>
      <c r="W59" s="377">
        <f t="shared" si="12"/>
        <v>0</v>
      </c>
      <c r="X59" s="345">
        <f t="shared" si="13"/>
        <v>2656.169282391475</v>
      </c>
      <c r="Y59" s="379">
        <f t="shared" si="27"/>
        <v>2213.4744019928958</v>
      </c>
      <c r="Z59" s="377">
        <f t="shared" si="15"/>
        <v>0</v>
      </c>
      <c r="AA59" s="345">
        <f t="shared" si="16"/>
        <v>2213.4744019928958</v>
      </c>
    </row>
    <row r="60" spans="1:27" ht="13.5" customHeight="1">
      <c r="A60" s="275">
        <v>5</v>
      </c>
      <c r="B60" s="381">
        <v>42005</v>
      </c>
      <c r="C60" s="47">
        <v>788</v>
      </c>
      <c r="D60" s="97">
        <f>'base(indices)'!G64</f>
        <v>1.38771578</v>
      </c>
      <c r="E60" s="163">
        <f t="shared" si="0"/>
        <v>1093.5200346399999</v>
      </c>
      <c r="F60" s="359">
        <f>'base(indices)'!I65</f>
        <v>1.7061E-2</v>
      </c>
      <c r="G60" s="87">
        <f t="shared" si="1"/>
        <v>18.656545310993039</v>
      </c>
      <c r="H60" s="276">
        <f t="shared" si="18"/>
        <v>4448.7063198039723</v>
      </c>
      <c r="I60" s="108">
        <f t="shared" si="20"/>
        <v>364.50667821333332</v>
      </c>
      <c r="J60" s="108">
        <f t="shared" si="19"/>
        <v>4813.2129980173058</v>
      </c>
      <c r="K60" s="165"/>
      <c r="L60" s="277">
        <f t="shared" si="23"/>
        <v>4813.2129980173058</v>
      </c>
      <c r="M60" s="54">
        <f t="shared" si="24"/>
        <v>4331.8916982155752</v>
      </c>
      <c r="N60" s="165">
        <f t="shared" si="21"/>
        <v>0</v>
      </c>
      <c r="O60" s="55">
        <f t="shared" si="22"/>
        <v>4331.8916982155752</v>
      </c>
      <c r="P60" s="128">
        <f t="shared" si="28"/>
        <v>3850.5703984138449</v>
      </c>
      <c r="Q60" s="165">
        <f t="shared" si="7"/>
        <v>0</v>
      </c>
      <c r="R60" s="166">
        <f t="shared" si="29"/>
        <v>3850.5703984138449</v>
      </c>
      <c r="S60" s="54">
        <f t="shared" si="9"/>
        <v>3369.2490986121138</v>
      </c>
      <c r="T60" s="165">
        <f t="shared" si="10"/>
        <v>0</v>
      </c>
      <c r="U60" s="55">
        <f t="shared" si="11"/>
        <v>3369.2490986121138</v>
      </c>
      <c r="V60" s="54">
        <f t="shared" si="17"/>
        <v>2887.9277988103836</v>
      </c>
      <c r="W60" s="165">
        <f t="shared" si="12"/>
        <v>0</v>
      </c>
      <c r="X60" s="55">
        <f t="shared" si="13"/>
        <v>2887.9277988103836</v>
      </c>
      <c r="Y60" s="54">
        <f t="shared" si="27"/>
        <v>2406.6064990086529</v>
      </c>
      <c r="Z60" s="165">
        <f t="shared" si="15"/>
        <v>0</v>
      </c>
      <c r="AA60" s="55">
        <f t="shared" si="16"/>
        <v>2406.6064990086529</v>
      </c>
    </row>
    <row r="61" spans="1:27" s="30" customFormat="1" ht="13.5" customHeight="1">
      <c r="A61" s="124">
        <v>5</v>
      </c>
      <c r="B61" s="217">
        <v>42036</v>
      </c>
      <c r="C61" s="68">
        <v>788</v>
      </c>
      <c r="D61" s="96">
        <f>'base(indices)'!G65</f>
        <v>1.3864984300000001</v>
      </c>
      <c r="E61" s="58">
        <f t="shared" si="0"/>
        <v>1092.5607628400001</v>
      </c>
      <c r="F61" s="360">
        <f>'base(indices)'!I66</f>
        <v>1.7061E-2</v>
      </c>
      <c r="G61" s="60">
        <f t="shared" si="1"/>
        <v>18.640179174813241</v>
      </c>
      <c r="H61" s="190">
        <f t="shared" si="18"/>
        <v>4444.8037680592533</v>
      </c>
      <c r="I61" s="106">
        <f t="shared" si="20"/>
        <v>364.1869209466667</v>
      </c>
      <c r="J61" s="106">
        <f t="shared" si="19"/>
        <v>4808.9906890059201</v>
      </c>
      <c r="K61" s="63"/>
      <c r="L61" s="75">
        <f t="shared" si="23"/>
        <v>4808.9906890059201</v>
      </c>
      <c r="M61" s="65">
        <f t="shared" si="24"/>
        <v>4328.0916201053278</v>
      </c>
      <c r="N61" s="63">
        <f t="shared" si="21"/>
        <v>0</v>
      </c>
      <c r="O61" s="66">
        <f t="shared" si="22"/>
        <v>4328.0916201053278</v>
      </c>
      <c r="P61" s="63">
        <f t="shared" si="28"/>
        <v>3847.1925512047364</v>
      </c>
      <c r="Q61" s="63">
        <f t="shared" si="7"/>
        <v>0</v>
      </c>
      <c r="R61" s="67">
        <f t="shared" si="29"/>
        <v>3847.1925512047364</v>
      </c>
      <c r="S61" s="65">
        <f t="shared" si="9"/>
        <v>3366.2934823041437</v>
      </c>
      <c r="T61" s="63">
        <f t="shared" si="10"/>
        <v>0</v>
      </c>
      <c r="U61" s="66">
        <f t="shared" si="11"/>
        <v>3366.2934823041437</v>
      </c>
      <c r="V61" s="65">
        <f t="shared" si="17"/>
        <v>2885.3944134035519</v>
      </c>
      <c r="W61" s="63">
        <f t="shared" si="12"/>
        <v>0</v>
      </c>
      <c r="X61" s="66">
        <f t="shared" si="13"/>
        <v>2885.3944134035519</v>
      </c>
      <c r="Y61" s="65">
        <f t="shared" si="27"/>
        <v>2404.4953445029601</v>
      </c>
      <c r="Z61" s="63">
        <f t="shared" si="15"/>
        <v>0</v>
      </c>
      <c r="AA61" s="66">
        <f t="shared" si="16"/>
        <v>2404.4953445029601</v>
      </c>
    </row>
    <row r="62" spans="1:27" ht="13.5" customHeight="1">
      <c r="A62" s="124">
        <v>5</v>
      </c>
      <c r="B62" s="216">
        <v>42064</v>
      </c>
      <c r="C62" s="68">
        <v>788</v>
      </c>
      <c r="D62" s="96">
        <f>'base(indices)'!G66</f>
        <v>1.3862655399999999</v>
      </c>
      <c r="E62" s="69">
        <f t="shared" si="0"/>
        <v>1092.3772455199999</v>
      </c>
      <c r="F62" s="360">
        <f>'base(indices)'!I67</f>
        <v>1.7061E-2</v>
      </c>
      <c r="G62" s="70">
        <f t="shared" si="1"/>
        <v>18.637048185816717</v>
      </c>
      <c r="H62" s="190">
        <f t="shared" si="18"/>
        <v>4444.057174823266</v>
      </c>
      <c r="I62" s="107">
        <f t="shared" si="20"/>
        <v>364.12574850666664</v>
      </c>
      <c r="J62" s="107">
        <f t="shared" si="19"/>
        <v>4808.1829233299322</v>
      </c>
      <c r="K62" s="49"/>
      <c r="L62" s="50">
        <f t="shared" si="23"/>
        <v>4808.1829233299322</v>
      </c>
      <c r="M62" s="51">
        <f t="shared" si="24"/>
        <v>4327.364630996939</v>
      </c>
      <c r="N62" s="49">
        <f t="shared" si="21"/>
        <v>0</v>
      </c>
      <c r="O62" s="52">
        <f t="shared" si="22"/>
        <v>4327.364630996939</v>
      </c>
      <c r="P62" s="73">
        <f t="shared" si="28"/>
        <v>3846.5463386639458</v>
      </c>
      <c r="Q62" s="49">
        <f t="shared" si="7"/>
        <v>0</v>
      </c>
      <c r="R62" s="53">
        <f t="shared" si="29"/>
        <v>3846.5463386639458</v>
      </c>
      <c r="S62" s="51">
        <f t="shared" si="9"/>
        <v>3365.7280463309526</v>
      </c>
      <c r="T62" s="49">
        <f t="shared" si="10"/>
        <v>0</v>
      </c>
      <c r="U62" s="52">
        <f t="shared" si="11"/>
        <v>3365.7280463309526</v>
      </c>
      <c r="V62" s="51">
        <f t="shared" si="17"/>
        <v>2884.9097539979593</v>
      </c>
      <c r="W62" s="49">
        <f t="shared" si="12"/>
        <v>0</v>
      </c>
      <c r="X62" s="52">
        <f t="shared" si="13"/>
        <v>2884.9097539979593</v>
      </c>
      <c r="Y62" s="51">
        <f t="shared" si="27"/>
        <v>2404.0914616649661</v>
      </c>
      <c r="Z62" s="49">
        <f t="shared" si="15"/>
        <v>0</v>
      </c>
      <c r="AA62" s="52">
        <f t="shared" si="16"/>
        <v>2404.0914616649661</v>
      </c>
    </row>
    <row r="63" spans="1:27" s="30" customFormat="1" ht="13.5" customHeight="1">
      <c r="A63" s="124">
        <v>5</v>
      </c>
      <c r="B63" s="217">
        <v>42095</v>
      </c>
      <c r="C63" s="68">
        <v>788</v>
      </c>
      <c r="D63" s="96">
        <f>'base(indices)'!G67</f>
        <v>1.38447126</v>
      </c>
      <c r="E63" s="58">
        <f t="shared" si="0"/>
        <v>1090.96335288</v>
      </c>
      <c r="F63" s="360">
        <f>'base(indices)'!I68</f>
        <v>1.7061E-2</v>
      </c>
      <c r="G63" s="60">
        <f t="shared" si="1"/>
        <v>18.612925763485681</v>
      </c>
      <c r="H63" s="190">
        <f t="shared" si="18"/>
        <v>4438.3051145739428</v>
      </c>
      <c r="I63" s="106">
        <f t="shared" si="20"/>
        <v>363.65445096000002</v>
      </c>
      <c r="J63" s="106">
        <f t="shared" si="19"/>
        <v>4801.9595655339426</v>
      </c>
      <c r="K63" s="63"/>
      <c r="L63" s="75">
        <f t="shared" si="23"/>
        <v>4801.9595655339426</v>
      </c>
      <c r="M63" s="65">
        <f t="shared" si="24"/>
        <v>4321.7636089805483</v>
      </c>
      <c r="N63" s="63">
        <f t="shared" si="21"/>
        <v>0</v>
      </c>
      <c r="O63" s="66">
        <f t="shared" si="22"/>
        <v>4321.7636089805483</v>
      </c>
      <c r="P63" s="63">
        <f t="shared" si="28"/>
        <v>3841.5676524271544</v>
      </c>
      <c r="Q63" s="63">
        <f t="shared" si="7"/>
        <v>0</v>
      </c>
      <c r="R63" s="67">
        <f t="shared" si="29"/>
        <v>3841.5676524271544</v>
      </c>
      <c r="S63" s="65">
        <f t="shared" si="9"/>
        <v>3361.3716958737596</v>
      </c>
      <c r="T63" s="63">
        <f t="shared" si="10"/>
        <v>0</v>
      </c>
      <c r="U63" s="66">
        <f t="shared" si="11"/>
        <v>3361.3716958737596</v>
      </c>
      <c r="V63" s="65">
        <f t="shared" si="17"/>
        <v>2881.1757393203657</v>
      </c>
      <c r="W63" s="63">
        <f t="shared" si="12"/>
        <v>0</v>
      </c>
      <c r="X63" s="66">
        <f t="shared" si="13"/>
        <v>2881.1757393203657</v>
      </c>
      <c r="Y63" s="65">
        <f t="shared" si="27"/>
        <v>2400.9797827669713</v>
      </c>
      <c r="Z63" s="63">
        <f t="shared" si="15"/>
        <v>0</v>
      </c>
      <c r="AA63" s="66">
        <f t="shared" si="16"/>
        <v>2400.9797827669713</v>
      </c>
    </row>
    <row r="64" spans="1:27" ht="13.5" customHeight="1">
      <c r="A64" s="124">
        <v>5</v>
      </c>
      <c r="B64" s="216">
        <v>42125</v>
      </c>
      <c r="C64" s="68">
        <v>788</v>
      </c>
      <c r="D64" s="96">
        <f>'base(indices)'!G68</f>
        <v>1.3698142499999999</v>
      </c>
      <c r="E64" s="69">
        <f t="shared" si="0"/>
        <v>1079.4136289999999</v>
      </c>
      <c r="F64" s="360">
        <f>'base(indices)'!I69</f>
        <v>1.7061E-2</v>
      </c>
      <c r="G64" s="70">
        <f t="shared" si="1"/>
        <v>18.415875924368997</v>
      </c>
      <c r="H64" s="190">
        <f t="shared" si="18"/>
        <v>4391.3180196974754</v>
      </c>
      <c r="I64" s="107">
        <f t="shared" si="20"/>
        <v>359.80454299999997</v>
      </c>
      <c r="J64" s="107">
        <f t="shared" si="19"/>
        <v>4751.1225626974756</v>
      </c>
      <c r="K64" s="49"/>
      <c r="L64" s="50">
        <f t="shared" si="23"/>
        <v>4751.1225626974756</v>
      </c>
      <c r="M64" s="51">
        <f t="shared" si="24"/>
        <v>4276.0103064277282</v>
      </c>
      <c r="N64" s="49">
        <f t="shared" si="21"/>
        <v>0</v>
      </c>
      <c r="O64" s="52">
        <f t="shared" si="22"/>
        <v>4276.0103064277282</v>
      </c>
      <c r="P64" s="73">
        <f t="shared" si="28"/>
        <v>3800.8980501579808</v>
      </c>
      <c r="Q64" s="49">
        <f t="shared" si="7"/>
        <v>0</v>
      </c>
      <c r="R64" s="53">
        <f t="shared" si="29"/>
        <v>3800.8980501579808</v>
      </c>
      <c r="S64" s="51">
        <f t="shared" si="9"/>
        <v>3325.7857938882325</v>
      </c>
      <c r="T64" s="49">
        <f t="shared" si="10"/>
        <v>0</v>
      </c>
      <c r="U64" s="52">
        <f t="shared" si="11"/>
        <v>3325.7857938882325</v>
      </c>
      <c r="V64" s="51">
        <f t="shared" si="17"/>
        <v>2850.6735376184852</v>
      </c>
      <c r="W64" s="49">
        <f t="shared" si="12"/>
        <v>0</v>
      </c>
      <c r="X64" s="52">
        <f t="shared" si="13"/>
        <v>2850.6735376184852</v>
      </c>
      <c r="Y64" s="51">
        <f t="shared" si="27"/>
        <v>2375.5612813487378</v>
      </c>
      <c r="Z64" s="49">
        <f t="shared" si="15"/>
        <v>0</v>
      </c>
      <c r="AA64" s="52">
        <f t="shared" si="16"/>
        <v>2375.5612813487378</v>
      </c>
    </row>
    <row r="65" spans="1:27" s="30" customFormat="1" ht="13.5" customHeight="1">
      <c r="A65" s="124">
        <v>5</v>
      </c>
      <c r="B65" s="216">
        <v>42156</v>
      </c>
      <c r="C65" s="68">
        <v>788</v>
      </c>
      <c r="D65" s="96">
        <f>'base(indices)'!G69</f>
        <v>1.36164438</v>
      </c>
      <c r="E65" s="58">
        <f t="shared" si="0"/>
        <v>1072.97577144</v>
      </c>
      <c r="F65" s="360">
        <f>'base(indices)'!I70</f>
        <v>1.7061E-2</v>
      </c>
      <c r="G65" s="60">
        <f t="shared" si="1"/>
        <v>18.306039636537839</v>
      </c>
      <c r="H65" s="190">
        <f t="shared" si="18"/>
        <v>4365.1272443061516</v>
      </c>
      <c r="I65" s="106">
        <f t="shared" si="20"/>
        <v>357.65859047999999</v>
      </c>
      <c r="J65" s="106">
        <f t="shared" si="19"/>
        <v>4722.785834786152</v>
      </c>
      <c r="K65" s="63"/>
      <c r="L65" s="75">
        <f t="shared" si="23"/>
        <v>4722.785834786152</v>
      </c>
      <c r="M65" s="65">
        <f t="shared" si="24"/>
        <v>4250.5072513075365</v>
      </c>
      <c r="N65" s="63">
        <f t="shared" si="21"/>
        <v>0</v>
      </c>
      <c r="O65" s="66">
        <f t="shared" si="22"/>
        <v>4250.5072513075365</v>
      </c>
      <c r="P65" s="63">
        <f t="shared" si="28"/>
        <v>3778.228667828922</v>
      </c>
      <c r="Q65" s="63">
        <f t="shared" si="7"/>
        <v>0</v>
      </c>
      <c r="R65" s="67">
        <f t="shared" si="29"/>
        <v>3778.228667828922</v>
      </c>
      <c r="S65" s="65">
        <f t="shared" si="9"/>
        <v>3305.950084350306</v>
      </c>
      <c r="T65" s="63">
        <f t="shared" si="10"/>
        <v>0</v>
      </c>
      <c r="U65" s="66">
        <f t="shared" si="11"/>
        <v>3305.950084350306</v>
      </c>
      <c r="V65" s="65">
        <f t="shared" si="17"/>
        <v>2833.671500871691</v>
      </c>
      <c r="W65" s="63">
        <f t="shared" si="12"/>
        <v>0</v>
      </c>
      <c r="X65" s="66">
        <f t="shared" si="13"/>
        <v>2833.671500871691</v>
      </c>
      <c r="Y65" s="65">
        <f t="shared" si="27"/>
        <v>2361.392917393076</v>
      </c>
      <c r="Z65" s="63">
        <f t="shared" si="15"/>
        <v>0</v>
      </c>
      <c r="AA65" s="66">
        <f t="shared" si="16"/>
        <v>2361.392917393076</v>
      </c>
    </row>
    <row r="66" spans="1:27" ht="13.5" customHeight="1">
      <c r="A66" s="124">
        <v>5</v>
      </c>
      <c r="B66" s="217">
        <v>42186</v>
      </c>
      <c r="C66" s="68">
        <v>788</v>
      </c>
      <c r="D66" s="96">
        <f>'base(indices)'!G70</f>
        <v>1.34829625</v>
      </c>
      <c r="E66" s="69">
        <f t="shared" si="0"/>
        <v>1062.457445</v>
      </c>
      <c r="F66" s="360">
        <f>'base(indices)'!I71</f>
        <v>1.7061E-2</v>
      </c>
      <c r="G66" s="70">
        <f t="shared" si="1"/>
        <v>18.126586469145</v>
      </c>
      <c r="H66" s="190">
        <f t="shared" si="18"/>
        <v>4322.3361258765799</v>
      </c>
      <c r="I66" s="107">
        <f t="shared" si="20"/>
        <v>354.15248166666669</v>
      </c>
      <c r="J66" s="107">
        <f t="shared" si="19"/>
        <v>4676.4886075432469</v>
      </c>
      <c r="K66" s="49"/>
      <c r="L66" s="50">
        <f t="shared" si="23"/>
        <v>4676.4886075432469</v>
      </c>
      <c r="M66" s="51">
        <f t="shared" si="24"/>
        <v>4208.8397467889226</v>
      </c>
      <c r="N66" s="49">
        <f t="shared" si="21"/>
        <v>0</v>
      </c>
      <c r="O66" s="52">
        <f t="shared" si="22"/>
        <v>4208.8397467889226</v>
      </c>
      <c r="P66" s="73">
        <f t="shared" si="28"/>
        <v>3741.1908860345975</v>
      </c>
      <c r="Q66" s="49">
        <f t="shared" si="7"/>
        <v>0</v>
      </c>
      <c r="R66" s="53">
        <f t="shared" si="29"/>
        <v>3741.1908860345975</v>
      </c>
      <c r="S66" s="51">
        <f t="shared" si="9"/>
        <v>3273.5420252802728</v>
      </c>
      <c r="T66" s="49">
        <f t="shared" si="10"/>
        <v>0</v>
      </c>
      <c r="U66" s="52">
        <f t="shared" si="11"/>
        <v>3273.5420252802728</v>
      </c>
      <c r="V66" s="51">
        <f t="shared" si="17"/>
        <v>2805.8931645259481</v>
      </c>
      <c r="W66" s="49">
        <f t="shared" si="12"/>
        <v>0</v>
      </c>
      <c r="X66" s="52">
        <f t="shared" si="13"/>
        <v>2805.8931645259481</v>
      </c>
      <c r="Y66" s="51">
        <f t="shared" si="27"/>
        <v>2338.2443037716234</v>
      </c>
      <c r="Z66" s="49">
        <f t="shared" si="15"/>
        <v>0</v>
      </c>
      <c r="AA66" s="52">
        <f t="shared" si="16"/>
        <v>2338.2443037716234</v>
      </c>
    </row>
    <row r="67" spans="1:27" s="30" customFormat="1" ht="13.5" customHeight="1">
      <c r="A67" s="124">
        <v>5</v>
      </c>
      <c r="B67" s="216">
        <v>42217</v>
      </c>
      <c r="C67" s="68">
        <v>788</v>
      </c>
      <c r="D67" s="96">
        <f>'base(indices)'!G71</f>
        <v>1.3403879599999999</v>
      </c>
      <c r="E67" s="58">
        <f t="shared" si="0"/>
        <v>1056.2257124799999</v>
      </c>
      <c r="F67" s="360">
        <f>'base(indices)'!I72</f>
        <v>1.7061E-2</v>
      </c>
      <c r="G67" s="60">
        <f t="shared" si="1"/>
        <v>18.020266880621278</v>
      </c>
      <c r="H67" s="190">
        <f t="shared" si="18"/>
        <v>4296.9839174424842</v>
      </c>
      <c r="I67" s="106">
        <f t="shared" si="20"/>
        <v>352.0752374933333</v>
      </c>
      <c r="J67" s="106">
        <f t="shared" si="19"/>
        <v>4649.0591549358178</v>
      </c>
      <c r="K67" s="63"/>
      <c r="L67" s="75">
        <f t="shared" si="23"/>
        <v>4649.0591549358178</v>
      </c>
      <c r="M67" s="65">
        <f t="shared" si="24"/>
        <v>4184.1532394422366</v>
      </c>
      <c r="N67" s="63">
        <f t="shared" si="21"/>
        <v>0</v>
      </c>
      <c r="O67" s="66">
        <f t="shared" si="22"/>
        <v>4184.1532394422366</v>
      </c>
      <c r="P67" s="63">
        <f t="shared" si="28"/>
        <v>3719.2473239486544</v>
      </c>
      <c r="Q67" s="63">
        <f t="shared" si="7"/>
        <v>0</v>
      </c>
      <c r="R67" s="67">
        <f t="shared" si="29"/>
        <v>3719.2473239486544</v>
      </c>
      <c r="S67" s="65">
        <f t="shared" si="9"/>
        <v>3254.3414084550723</v>
      </c>
      <c r="T67" s="63">
        <f t="shared" si="10"/>
        <v>0</v>
      </c>
      <c r="U67" s="66">
        <f t="shared" si="11"/>
        <v>3254.3414084550723</v>
      </c>
      <c r="V67" s="65">
        <f t="shared" si="17"/>
        <v>2789.4354929614906</v>
      </c>
      <c r="W67" s="63">
        <f t="shared" si="12"/>
        <v>0</v>
      </c>
      <c r="X67" s="66">
        <f t="shared" si="13"/>
        <v>2789.4354929614906</v>
      </c>
      <c r="Y67" s="65">
        <f t="shared" si="27"/>
        <v>2324.5295774679089</v>
      </c>
      <c r="Z67" s="63">
        <f t="shared" si="15"/>
        <v>0</v>
      </c>
      <c r="AA67" s="66">
        <f t="shared" si="16"/>
        <v>2324.5295774679089</v>
      </c>
    </row>
    <row r="68" spans="1:27" ht="13.5" customHeight="1">
      <c r="A68" s="124">
        <v>5</v>
      </c>
      <c r="B68" s="217">
        <v>42248</v>
      </c>
      <c r="C68" s="68">
        <v>788</v>
      </c>
      <c r="D68" s="96">
        <f>'base(indices)'!G72</f>
        <v>1.3346489699999999</v>
      </c>
      <c r="E68" s="69">
        <f t="shared" si="0"/>
        <v>1051.70338836</v>
      </c>
      <c r="F68" s="360">
        <f>'base(indices)'!I73</f>
        <v>1.7061E-2</v>
      </c>
      <c r="G68" s="70">
        <f t="shared" si="1"/>
        <v>17.94311150880996</v>
      </c>
      <c r="H68" s="190">
        <f t="shared" si="18"/>
        <v>4278.58599947524</v>
      </c>
      <c r="I68" s="107">
        <f t="shared" si="20"/>
        <v>350.56779611999997</v>
      </c>
      <c r="J68" s="107">
        <f t="shared" si="19"/>
        <v>4629.1537955952399</v>
      </c>
      <c r="K68" s="49"/>
      <c r="L68" s="50">
        <f t="shared" si="23"/>
        <v>4629.1537955952399</v>
      </c>
      <c r="M68" s="51">
        <f t="shared" si="24"/>
        <v>4166.238416035716</v>
      </c>
      <c r="N68" s="49">
        <f t="shared" si="21"/>
        <v>0</v>
      </c>
      <c r="O68" s="52">
        <f t="shared" si="22"/>
        <v>4166.238416035716</v>
      </c>
      <c r="P68" s="73">
        <f t="shared" si="28"/>
        <v>3703.3230364761921</v>
      </c>
      <c r="Q68" s="49">
        <f t="shared" si="7"/>
        <v>0</v>
      </c>
      <c r="R68" s="53">
        <f t="shared" si="29"/>
        <v>3703.3230364761921</v>
      </c>
      <c r="S68" s="51">
        <f t="shared" si="9"/>
        <v>3240.4076569166677</v>
      </c>
      <c r="T68" s="49">
        <f t="shared" si="10"/>
        <v>0</v>
      </c>
      <c r="U68" s="52">
        <f t="shared" si="11"/>
        <v>3240.4076569166677</v>
      </c>
      <c r="V68" s="51">
        <f t="shared" si="17"/>
        <v>2777.4922773571438</v>
      </c>
      <c r="W68" s="49">
        <f t="shared" si="12"/>
        <v>0</v>
      </c>
      <c r="X68" s="52">
        <f t="shared" si="13"/>
        <v>2777.4922773571438</v>
      </c>
      <c r="Y68" s="51">
        <f t="shared" si="27"/>
        <v>2314.5768977976199</v>
      </c>
      <c r="Z68" s="49">
        <f t="shared" si="15"/>
        <v>0</v>
      </c>
      <c r="AA68" s="52">
        <f t="shared" si="16"/>
        <v>2314.5768977976199</v>
      </c>
    </row>
    <row r="69" spans="1:27" s="30" customFormat="1" ht="13.5" customHeight="1">
      <c r="A69" s="124">
        <v>5</v>
      </c>
      <c r="B69" s="216">
        <v>42278</v>
      </c>
      <c r="C69" s="68">
        <v>788</v>
      </c>
      <c r="D69" s="96">
        <f>'base(indices)'!G73</f>
        <v>1.3294640600000001</v>
      </c>
      <c r="E69" s="58">
        <f t="shared" si="0"/>
        <v>1047.6176792799999</v>
      </c>
      <c r="F69" s="360">
        <f>'base(indices)'!I74</f>
        <v>1.7061E-2</v>
      </c>
      <c r="G69" s="60">
        <f t="shared" si="1"/>
        <v>17.873405226196081</v>
      </c>
      <c r="H69" s="190">
        <f t="shared" si="18"/>
        <v>4261.9643380247844</v>
      </c>
      <c r="I69" s="106">
        <f t="shared" si="20"/>
        <v>349.20589309333332</v>
      </c>
      <c r="J69" s="106">
        <f t="shared" si="19"/>
        <v>4611.170231118118</v>
      </c>
      <c r="K69" s="63"/>
      <c r="L69" s="75">
        <f t="shared" si="23"/>
        <v>4611.170231118118</v>
      </c>
      <c r="M69" s="65">
        <f t="shared" si="24"/>
        <v>4150.0532080063067</v>
      </c>
      <c r="N69" s="63">
        <f t="shared" si="21"/>
        <v>0</v>
      </c>
      <c r="O69" s="66">
        <f t="shared" si="22"/>
        <v>4150.0532080063067</v>
      </c>
      <c r="P69" s="63">
        <f t="shared" si="28"/>
        <v>3688.9361848944945</v>
      </c>
      <c r="Q69" s="63">
        <f t="shared" si="7"/>
        <v>0</v>
      </c>
      <c r="R69" s="67">
        <f t="shared" si="29"/>
        <v>3688.9361848944945</v>
      </c>
      <c r="S69" s="65">
        <f t="shared" si="9"/>
        <v>3227.8191617826824</v>
      </c>
      <c r="T69" s="63">
        <f t="shared" si="10"/>
        <v>0</v>
      </c>
      <c r="U69" s="66">
        <f t="shared" si="11"/>
        <v>3227.8191617826824</v>
      </c>
      <c r="V69" s="65">
        <f t="shared" si="17"/>
        <v>2766.7021386708707</v>
      </c>
      <c r="W69" s="63">
        <f t="shared" si="12"/>
        <v>0</v>
      </c>
      <c r="X69" s="66">
        <f t="shared" si="13"/>
        <v>2766.7021386708707</v>
      </c>
      <c r="Y69" s="65">
        <f t="shared" si="27"/>
        <v>2305.585115559059</v>
      </c>
      <c r="Z69" s="63">
        <f t="shared" si="15"/>
        <v>0</v>
      </c>
      <c r="AA69" s="66">
        <f t="shared" si="16"/>
        <v>2305.585115559059</v>
      </c>
    </row>
    <row r="70" spans="1:27" ht="13.5" customHeight="1">
      <c r="A70" s="124">
        <v>5</v>
      </c>
      <c r="B70" s="217">
        <v>42309</v>
      </c>
      <c r="C70" s="68">
        <v>788</v>
      </c>
      <c r="D70" s="96">
        <f>'base(indices)'!G74</f>
        <v>1.32074713</v>
      </c>
      <c r="E70" s="69">
        <f t="shared" si="0"/>
        <v>1040.7487384399999</v>
      </c>
      <c r="F70" s="360">
        <f>'base(indices)'!I75</f>
        <v>1.7061E-2</v>
      </c>
      <c r="G70" s="70">
        <f t="shared" si="1"/>
        <v>17.75621422652484</v>
      </c>
      <c r="H70" s="190">
        <f t="shared" si="18"/>
        <v>4234.0198106660991</v>
      </c>
      <c r="I70" s="107">
        <f t="shared" si="20"/>
        <v>346.91624614666665</v>
      </c>
      <c r="J70" s="107">
        <f t="shared" si="19"/>
        <v>4580.9360568127659</v>
      </c>
      <c r="K70" s="49"/>
      <c r="L70" s="50">
        <f t="shared" si="23"/>
        <v>4580.9360568127659</v>
      </c>
      <c r="M70" s="51">
        <f t="shared" si="24"/>
        <v>4122.8424511314897</v>
      </c>
      <c r="N70" s="49">
        <f t="shared" si="21"/>
        <v>0</v>
      </c>
      <c r="O70" s="52">
        <f t="shared" si="22"/>
        <v>4122.8424511314897</v>
      </c>
      <c r="P70" s="73">
        <f t="shared" si="28"/>
        <v>3664.7488454502127</v>
      </c>
      <c r="Q70" s="49">
        <f t="shared" si="7"/>
        <v>0</v>
      </c>
      <c r="R70" s="53">
        <f t="shared" si="29"/>
        <v>3664.7488454502127</v>
      </c>
      <c r="S70" s="51">
        <f t="shared" si="9"/>
        <v>3206.6552397689361</v>
      </c>
      <c r="T70" s="49">
        <f t="shared" si="10"/>
        <v>0</v>
      </c>
      <c r="U70" s="52">
        <f t="shared" si="11"/>
        <v>3206.6552397689361</v>
      </c>
      <c r="V70" s="51">
        <f t="shared" si="17"/>
        <v>2748.5616340876595</v>
      </c>
      <c r="W70" s="49">
        <f t="shared" si="12"/>
        <v>0</v>
      </c>
      <c r="X70" s="52">
        <f t="shared" si="13"/>
        <v>2748.5616340876595</v>
      </c>
      <c r="Y70" s="51">
        <f t="shared" si="27"/>
        <v>2290.4680284063829</v>
      </c>
      <c r="Z70" s="49">
        <f t="shared" si="15"/>
        <v>0</v>
      </c>
      <c r="AA70" s="52">
        <f t="shared" si="16"/>
        <v>2290.4680284063829</v>
      </c>
    </row>
    <row r="71" spans="1:27" s="30" customFormat="1" ht="13.5" customHeight="1" thickBot="1">
      <c r="A71" s="229">
        <v>5</v>
      </c>
      <c r="B71" s="230">
        <v>42339</v>
      </c>
      <c r="C71" s="77">
        <v>788</v>
      </c>
      <c r="D71" s="278">
        <f>'base(indices)'!G75</f>
        <v>1.3096154</v>
      </c>
      <c r="E71" s="279">
        <f t="shared" si="0"/>
        <v>1031.9769352000001</v>
      </c>
      <c r="F71" s="361">
        <f>'base(indices)'!I76</f>
        <v>1.7061E-2</v>
      </c>
      <c r="G71" s="233">
        <f t="shared" si="1"/>
        <v>17.606558491447203</v>
      </c>
      <c r="H71" s="280">
        <f t="shared" si="18"/>
        <v>4198.3339747657892</v>
      </c>
      <c r="I71" s="125">
        <f t="shared" si="20"/>
        <v>343.99231173333334</v>
      </c>
      <c r="J71" s="125">
        <f t="shared" si="19"/>
        <v>4542.3262864991229</v>
      </c>
      <c r="K71" s="94"/>
      <c r="L71" s="281">
        <f t="shared" si="23"/>
        <v>4542.3262864991229</v>
      </c>
      <c r="M71" s="258">
        <f t="shared" si="24"/>
        <v>4088.0936578492106</v>
      </c>
      <c r="N71" s="94">
        <f t="shared" si="21"/>
        <v>0</v>
      </c>
      <c r="O71" s="237">
        <f t="shared" si="22"/>
        <v>4088.0936578492106</v>
      </c>
      <c r="P71" s="94">
        <f t="shared" si="28"/>
        <v>3633.8610291992986</v>
      </c>
      <c r="Q71" s="94">
        <f t="shared" si="7"/>
        <v>0</v>
      </c>
      <c r="R71" s="121">
        <f t="shared" si="29"/>
        <v>3633.8610291992986</v>
      </c>
      <c r="S71" s="258">
        <f t="shared" si="9"/>
        <v>3179.6284005493858</v>
      </c>
      <c r="T71" s="94">
        <f t="shared" si="10"/>
        <v>0</v>
      </c>
      <c r="U71" s="237">
        <f t="shared" si="11"/>
        <v>3179.6284005493858</v>
      </c>
      <c r="V71" s="258">
        <f t="shared" si="17"/>
        <v>2725.3957718994739</v>
      </c>
      <c r="W71" s="94">
        <f t="shared" si="12"/>
        <v>0</v>
      </c>
      <c r="X71" s="237">
        <f t="shared" si="13"/>
        <v>2725.3957718994739</v>
      </c>
      <c r="Y71" s="258">
        <f t="shared" si="27"/>
        <v>2271.1631432495615</v>
      </c>
      <c r="Z71" s="94">
        <f t="shared" si="15"/>
        <v>0</v>
      </c>
      <c r="AA71" s="237">
        <f t="shared" si="16"/>
        <v>2271.1631432495615</v>
      </c>
    </row>
    <row r="72" spans="1:27" ht="13.5" customHeight="1">
      <c r="A72" s="366">
        <v>5</v>
      </c>
      <c r="B72" s="246">
        <v>42370</v>
      </c>
      <c r="C72" s="204">
        <v>880</v>
      </c>
      <c r="D72" s="96">
        <f>'base(indices)'!G76</f>
        <v>1.29434216</v>
      </c>
      <c r="E72" s="367">
        <f t="shared" si="0"/>
        <v>1139.0211008000001</v>
      </c>
      <c r="F72" s="360">
        <f>'base(indices)'!I77</f>
        <v>1.7061E-2</v>
      </c>
      <c r="G72" s="203">
        <f t="shared" si="1"/>
        <v>19.432839000748803</v>
      </c>
      <c r="H72" s="368">
        <f t="shared" si="18"/>
        <v>4633.8157592029957</v>
      </c>
      <c r="I72" s="369">
        <f t="shared" si="20"/>
        <v>379.67370026666669</v>
      </c>
      <c r="J72" s="369">
        <f t="shared" si="19"/>
        <v>5013.4894594696625</v>
      </c>
      <c r="K72" s="370"/>
      <c r="L72" s="371">
        <f t="shared" si="23"/>
        <v>5013.4894594696625</v>
      </c>
      <c r="M72" s="355">
        <f t="shared" si="24"/>
        <v>4512.140513522696</v>
      </c>
      <c r="N72" s="370">
        <f t="shared" si="21"/>
        <v>0</v>
      </c>
      <c r="O72" s="196">
        <f t="shared" si="22"/>
        <v>4512.140513522696</v>
      </c>
      <c r="P72" s="353">
        <f t="shared" si="28"/>
        <v>4010.7915675757304</v>
      </c>
      <c r="Q72" s="370">
        <f t="shared" si="7"/>
        <v>0</v>
      </c>
      <c r="R72" s="372">
        <f t="shared" si="29"/>
        <v>4010.7915675757304</v>
      </c>
      <c r="S72" s="355">
        <f t="shared" si="9"/>
        <v>3509.4426216287634</v>
      </c>
      <c r="T72" s="370">
        <f t="shared" si="10"/>
        <v>0</v>
      </c>
      <c r="U72" s="196">
        <f t="shared" si="11"/>
        <v>3509.4426216287634</v>
      </c>
      <c r="V72" s="355">
        <f t="shared" si="17"/>
        <v>3008.0936756817973</v>
      </c>
      <c r="W72" s="370">
        <f t="shared" si="12"/>
        <v>0</v>
      </c>
      <c r="X72" s="196">
        <f t="shared" si="13"/>
        <v>3008.0936756817973</v>
      </c>
      <c r="Y72" s="355">
        <f t="shared" ref="Y72:Y103" si="30">J72*Y$10</f>
        <v>2506.7447297348313</v>
      </c>
      <c r="Z72" s="370">
        <f t="shared" si="15"/>
        <v>0</v>
      </c>
      <c r="AA72" s="196">
        <f t="shared" si="16"/>
        <v>2506.7447297348313</v>
      </c>
    </row>
    <row r="73" spans="1:27" s="30" customFormat="1" ht="13.5" customHeight="1">
      <c r="A73" s="124">
        <v>5</v>
      </c>
      <c r="B73" s="216">
        <v>42401</v>
      </c>
      <c r="C73" s="68">
        <v>880</v>
      </c>
      <c r="D73" s="96">
        <f>'base(indices)'!G77</f>
        <v>1.2825427700000001</v>
      </c>
      <c r="E73" s="58">
        <f t="shared" si="0"/>
        <v>1128.6376376000001</v>
      </c>
      <c r="F73" s="360">
        <f>'base(indices)'!I78</f>
        <v>1.7061E-2</v>
      </c>
      <c r="G73" s="60">
        <f t="shared" si="1"/>
        <v>19.255686735093601</v>
      </c>
      <c r="H73" s="190">
        <f t="shared" si="18"/>
        <v>4591.5732973403747</v>
      </c>
      <c r="I73" s="106">
        <f t="shared" si="20"/>
        <v>376.21254586666669</v>
      </c>
      <c r="J73" s="106">
        <f t="shared" si="19"/>
        <v>4967.7858432070416</v>
      </c>
      <c r="K73" s="63"/>
      <c r="L73" s="75">
        <f t="shared" si="23"/>
        <v>4967.7858432070416</v>
      </c>
      <c r="M73" s="65">
        <f t="shared" si="24"/>
        <v>4471.0072588863377</v>
      </c>
      <c r="N73" s="63">
        <f t="shared" si="21"/>
        <v>0</v>
      </c>
      <c r="O73" s="66">
        <f t="shared" si="22"/>
        <v>4471.0072588863377</v>
      </c>
      <c r="P73" s="63">
        <f>J73*$P$10</f>
        <v>3974.2286745656334</v>
      </c>
      <c r="Q73" s="63">
        <f t="shared" si="7"/>
        <v>0</v>
      </c>
      <c r="R73" s="67">
        <f t="shared" si="29"/>
        <v>3974.2286745656334</v>
      </c>
      <c r="S73" s="65">
        <f t="shared" si="9"/>
        <v>3477.450090244929</v>
      </c>
      <c r="T73" s="63">
        <f t="shared" si="10"/>
        <v>0</v>
      </c>
      <c r="U73" s="66">
        <f t="shared" si="11"/>
        <v>3477.450090244929</v>
      </c>
      <c r="V73" s="65">
        <f t="shared" si="17"/>
        <v>2980.6715059242247</v>
      </c>
      <c r="W73" s="63">
        <f t="shared" si="12"/>
        <v>0</v>
      </c>
      <c r="X73" s="66">
        <f t="shared" si="13"/>
        <v>2980.6715059242247</v>
      </c>
      <c r="Y73" s="65">
        <f t="shared" si="30"/>
        <v>2483.8929216035208</v>
      </c>
      <c r="Z73" s="63">
        <f t="shared" si="15"/>
        <v>0</v>
      </c>
      <c r="AA73" s="66">
        <f t="shared" si="16"/>
        <v>2483.8929216035208</v>
      </c>
    </row>
    <row r="74" spans="1:27" ht="13.5" customHeight="1">
      <c r="A74" s="124">
        <v>5</v>
      </c>
      <c r="B74" s="217">
        <v>42430</v>
      </c>
      <c r="C74" s="68">
        <v>880</v>
      </c>
      <c r="D74" s="96">
        <f>'base(indices)'!G78</f>
        <v>1.2645856499999999</v>
      </c>
      <c r="E74" s="69">
        <f t="shared" si="0"/>
        <v>1112.835372</v>
      </c>
      <c r="F74" s="360">
        <f>'base(indices)'!I79</f>
        <v>1.7061E-2</v>
      </c>
      <c r="G74" s="70">
        <f t="shared" si="1"/>
        <v>18.986084281692001</v>
      </c>
      <c r="H74" s="190">
        <f t="shared" si="18"/>
        <v>4527.285825126768</v>
      </c>
      <c r="I74" s="107">
        <f t="shared" si="20"/>
        <v>370.94512400000002</v>
      </c>
      <c r="J74" s="107">
        <f t="shared" si="19"/>
        <v>4898.2309491267679</v>
      </c>
      <c r="K74" s="49"/>
      <c r="L74" s="50">
        <f t="shared" si="23"/>
        <v>4898.2309491267679</v>
      </c>
      <c r="M74" s="51">
        <f t="shared" si="24"/>
        <v>4408.4078542140915</v>
      </c>
      <c r="N74" s="49">
        <f t="shared" si="21"/>
        <v>0</v>
      </c>
      <c r="O74" s="52">
        <f t="shared" si="22"/>
        <v>4408.4078542140915</v>
      </c>
      <c r="P74" s="73">
        <f>J74*$P$10</f>
        <v>3918.5847593014146</v>
      </c>
      <c r="Q74" s="49">
        <f t="shared" si="7"/>
        <v>0</v>
      </c>
      <c r="R74" s="53">
        <f t="shared" si="29"/>
        <v>3918.5847593014146</v>
      </c>
      <c r="S74" s="51">
        <f t="shared" si="9"/>
        <v>3428.7616643887372</v>
      </c>
      <c r="T74" s="49">
        <f t="shared" si="10"/>
        <v>0</v>
      </c>
      <c r="U74" s="52">
        <f t="shared" si="11"/>
        <v>3428.7616643887372</v>
      </c>
      <c r="V74" s="51">
        <f t="shared" si="17"/>
        <v>2938.9385694760608</v>
      </c>
      <c r="W74" s="49">
        <f t="shared" si="12"/>
        <v>0</v>
      </c>
      <c r="X74" s="52">
        <f t="shared" si="13"/>
        <v>2938.9385694760608</v>
      </c>
      <c r="Y74" s="51">
        <f t="shared" si="30"/>
        <v>2449.1154745633839</v>
      </c>
      <c r="Z74" s="49">
        <f t="shared" si="15"/>
        <v>0</v>
      </c>
      <c r="AA74" s="52">
        <f t="shared" si="16"/>
        <v>2449.1154745633839</v>
      </c>
    </row>
    <row r="75" spans="1:27" s="30" customFormat="1" ht="13.5" customHeight="1">
      <c r="A75" s="124">
        <v>5</v>
      </c>
      <c r="B75" s="216">
        <v>42461</v>
      </c>
      <c r="C75" s="68">
        <v>880</v>
      </c>
      <c r="D75" s="96">
        <f>'base(indices)'!G79</f>
        <v>1.25917122</v>
      </c>
      <c r="E75" s="58">
        <f t="shared" si="0"/>
        <v>1108.0706736</v>
      </c>
      <c r="F75" s="360">
        <f>'base(indices)'!I80</f>
        <v>1.7061E-2</v>
      </c>
      <c r="G75" s="60">
        <f t="shared" si="1"/>
        <v>18.9047937622896</v>
      </c>
      <c r="H75" s="190">
        <f t="shared" si="18"/>
        <v>4507.9018694491579</v>
      </c>
      <c r="I75" s="106">
        <f t="shared" si="20"/>
        <v>369.35689120000001</v>
      </c>
      <c r="J75" s="106">
        <f t="shared" si="19"/>
        <v>4877.2587606491579</v>
      </c>
      <c r="K75" s="63"/>
      <c r="L75" s="75">
        <f t="shared" si="23"/>
        <v>4877.2587606491579</v>
      </c>
      <c r="M75" s="65">
        <f t="shared" si="24"/>
        <v>4389.5328845842423</v>
      </c>
      <c r="N75" s="63">
        <f t="shared" si="21"/>
        <v>0</v>
      </c>
      <c r="O75" s="66">
        <f t="shared" si="22"/>
        <v>4389.5328845842423</v>
      </c>
      <c r="P75" s="63">
        <f t="shared" ref="P75:P88" si="31">J75*$P$10</f>
        <v>3901.8070085193267</v>
      </c>
      <c r="Q75" s="63">
        <f t="shared" si="7"/>
        <v>0</v>
      </c>
      <c r="R75" s="67">
        <f>P75+Q75</f>
        <v>3901.8070085193267</v>
      </c>
      <c r="S75" s="65">
        <f t="shared" si="9"/>
        <v>3414.0811324544102</v>
      </c>
      <c r="T75" s="63">
        <f t="shared" si="10"/>
        <v>0</v>
      </c>
      <c r="U75" s="66">
        <f t="shared" si="11"/>
        <v>3414.0811324544102</v>
      </c>
      <c r="V75" s="65">
        <f t="shared" si="17"/>
        <v>2926.3552563894946</v>
      </c>
      <c r="W75" s="63">
        <f t="shared" si="12"/>
        <v>0</v>
      </c>
      <c r="X75" s="66">
        <f t="shared" si="13"/>
        <v>2926.3552563894946</v>
      </c>
      <c r="Y75" s="65">
        <f t="shared" si="30"/>
        <v>2438.629380324579</v>
      </c>
      <c r="Z75" s="63">
        <f t="shared" si="15"/>
        <v>0</v>
      </c>
      <c r="AA75" s="66">
        <f t="shared" si="16"/>
        <v>2438.629380324579</v>
      </c>
    </row>
    <row r="76" spans="1:27" ht="13.5" customHeight="1">
      <c r="A76" s="124">
        <v>5</v>
      </c>
      <c r="B76" s="217">
        <v>42491</v>
      </c>
      <c r="C76" s="68">
        <v>880</v>
      </c>
      <c r="D76" s="96">
        <f>'base(indices)'!G80</f>
        <v>1.2527820300000001</v>
      </c>
      <c r="E76" s="69">
        <f t="shared" ref="E76:E119" si="32">C76*D76</f>
        <v>1102.4481864000002</v>
      </c>
      <c r="F76" s="360">
        <f>'base(indices)'!I81</f>
        <v>1.7061E-2</v>
      </c>
      <c r="G76" s="70">
        <f t="shared" ref="G76:G119" si="33">E76*F76</f>
        <v>18.808868508170402</v>
      </c>
      <c r="H76" s="190">
        <f t="shared" si="18"/>
        <v>4485.0282196326825</v>
      </c>
      <c r="I76" s="107">
        <f t="shared" si="20"/>
        <v>367.48272880000007</v>
      </c>
      <c r="J76" s="107">
        <f t="shared" si="19"/>
        <v>4852.5109484326822</v>
      </c>
      <c r="K76" s="49"/>
      <c r="L76" s="50">
        <f t="shared" si="23"/>
        <v>4852.5109484326822</v>
      </c>
      <c r="M76" s="51">
        <f t="shared" si="24"/>
        <v>4367.259853589414</v>
      </c>
      <c r="N76" s="49">
        <f t="shared" si="21"/>
        <v>0</v>
      </c>
      <c r="O76" s="52">
        <f t="shared" si="22"/>
        <v>4367.259853589414</v>
      </c>
      <c r="P76" s="73">
        <f t="shared" si="31"/>
        <v>3882.0087587461458</v>
      </c>
      <c r="Q76" s="49">
        <f t="shared" ref="Q76:Q119" si="34">K76*P$10</f>
        <v>0</v>
      </c>
      <c r="R76" s="53">
        <f t="shared" ref="R76:R119" si="35">P76+Q76</f>
        <v>3882.0087587461458</v>
      </c>
      <c r="S76" s="51">
        <f t="shared" ref="S76:S119" si="36">J76*S$10</f>
        <v>3396.7576639028775</v>
      </c>
      <c r="T76" s="49">
        <f t="shared" ref="T76:T119" si="37">K76*S$10</f>
        <v>0</v>
      </c>
      <c r="U76" s="52">
        <f t="shared" ref="U76:U119" si="38">S76+T76</f>
        <v>3396.7576639028775</v>
      </c>
      <c r="V76" s="51">
        <f t="shared" ref="V76:V119" si="39">J76*V$10</f>
        <v>2911.5065690596093</v>
      </c>
      <c r="W76" s="49">
        <f t="shared" ref="W76:W119" si="40">K76*V$10</f>
        <v>0</v>
      </c>
      <c r="X76" s="52">
        <f t="shared" ref="X76:X119" si="41">V76+W76</f>
        <v>2911.5065690596093</v>
      </c>
      <c r="Y76" s="51">
        <f t="shared" si="30"/>
        <v>2426.2554742163411</v>
      </c>
      <c r="Z76" s="49">
        <f t="shared" ref="Z76:Z119" si="42">N76*Y$10</f>
        <v>0</v>
      </c>
      <c r="AA76" s="52">
        <f t="shared" ref="AA76:AA119" si="43">Y76+Z76</f>
        <v>2426.2554742163411</v>
      </c>
    </row>
    <row r="77" spans="1:27" s="30" customFormat="1" ht="13.5" customHeight="1">
      <c r="A77" s="124">
        <v>5</v>
      </c>
      <c r="B77" s="216">
        <v>42522</v>
      </c>
      <c r="C77" s="68">
        <v>880</v>
      </c>
      <c r="D77" s="96">
        <f>'base(indices)'!G81</f>
        <v>1.2420999699999999</v>
      </c>
      <c r="E77" s="58">
        <f t="shared" si="32"/>
        <v>1093.0479736</v>
      </c>
      <c r="F77" s="360">
        <f>'base(indices)'!I82</f>
        <v>1.7061E-2</v>
      </c>
      <c r="G77" s="60">
        <f t="shared" si="33"/>
        <v>18.648491477589598</v>
      </c>
      <c r="H77" s="190">
        <f t="shared" si="18"/>
        <v>4446.7858603103587</v>
      </c>
      <c r="I77" s="106">
        <f t="shared" si="20"/>
        <v>364.34932453333334</v>
      </c>
      <c r="J77" s="106">
        <f t="shared" si="19"/>
        <v>4811.1351848436916</v>
      </c>
      <c r="K77" s="63"/>
      <c r="L77" s="75">
        <f t="shared" si="23"/>
        <v>4811.1351848436916</v>
      </c>
      <c r="M77" s="65">
        <f t="shared" si="24"/>
        <v>4330.0216663593228</v>
      </c>
      <c r="N77" s="63">
        <f t="shared" si="21"/>
        <v>0</v>
      </c>
      <c r="O77" s="66">
        <f t="shared" si="22"/>
        <v>4330.0216663593228</v>
      </c>
      <c r="P77" s="63">
        <f t="shared" si="31"/>
        <v>3848.9081478749536</v>
      </c>
      <c r="Q77" s="63">
        <f t="shared" si="34"/>
        <v>0</v>
      </c>
      <c r="R77" s="67">
        <f t="shared" si="35"/>
        <v>3848.9081478749536</v>
      </c>
      <c r="S77" s="65">
        <f t="shared" si="36"/>
        <v>3367.7946293905839</v>
      </c>
      <c r="T77" s="63">
        <f t="shared" si="37"/>
        <v>0</v>
      </c>
      <c r="U77" s="66">
        <f t="shared" si="38"/>
        <v>3367.7946293905839</v>
      </c>
      <c r="V77" s="65">
        <f t="shared" si="39"/>
        <v>2886.6811109062151</v>
      </c>
      <c r="W77" s="63">
        <f t="shared" si="40"/>
        <v>0</v>
      </c>
      <c r="X77" s="66">
        <f t="shared" si="41"/>
        <v>2886.6811109062151</v>
      </c>
      <c r="Y77" s="65">
        <f t="shared" si="30"/>
        <v>2405.5675924218458</v>
      </c>
      <c r="Z77" s="63">
        <f t="shared" si="42"/>
        <v>0</v>
      </c>
      <c r="AA77" s="66">
        <f t="shared" si="43"/>
        <v>2405.5675924218458</v>
      </c>
    </row>
    <row r="78" spans="1:27" ht="13.5" customHeight="1">
      <c r="A78" s="124">
        <v>5</v>
      </c>
      <c r="B78" s="216">
        <v>42552</v>
      </c>
      <c r="C78" s="68">
        <v>880</v>
      </c>
      <c r="D78" s="96">
        <f>'base(indices)'!G82</f>
        <v>1.2371513599999999</v>
      </c>
      <c r="E78" s="69">
        <f t="shared" si="32"/>
        <v>1088.6931967999999</v>
      </c>
      <c r="F78" s="360">
        <f>'base(indices)'!I83</f>
        <v>1.7061E-2</v>
      </c>
      <c r="G78" s="70">
        <f t="shared" si="33"/>
        <v>18.574194630604797</v>
      </c>
      <c r="H78" s="190">
        <f t="shared" ref="H78:H119" si="44">(E78+G78)*4</f>
        <v>4429.0695657224187</v>
      </c>
      <c r="I78" s="107">
        <f t="shared" si="20"/>
        <v>362.89773226666665</v>
      </c>
      <c r="J78" s="107">
        <f t="shared" ref="J78:J136" si="45">H78+I78</f>
        <v>4791.9672979890856</v>
      </c>
      <c r="K78" s="49"/>
      <c r="L78" s="50">
        <f t="shared" si="23"/>
        <v>4791.9672979890856</v>
      </c>
      <c r="M78" s="51">
        <f t="shared" si="24"/>
        <v>4312.7705681901771</v>
      </c>
      <c r="N78" s="49">
        <f t="shared" si="21"/>
        <v>0</v>
      </c>
      <c r="O78" s="52">
        <f t="shared" si="22"/>
        <v>4312.7705681901771</v>
      </c>
      <c r="P78" s="73">
        <f t="shared" si="31"/>
        <v>3833.5738383912685</v>
      </c>
      <c r="Q78" s="49">
        <f t="shared" si="34"/>
        <v>0</v>
      </c>
      <c r="R78" s="53">
        <f t="shared" si="35"/>
        <v>3833.5738383912685</v>
      </c>
      <c r="S78" s="51">
        <f t="shared" si="36"/>
        <v>3354.3771085923599</v>
      </c>
      <c r="T78" s="49">
        <f t="shared" si="37"/>
        <v>0</v>
      </c>
      <c r="U78" s="52">
        <f t="shared" si="38"/>
        <v>3354.3771085923599</v>
      </c>
      <c r="V78" s="51">
        <f t="shared" si="39"/>
        <v>2875.1803787934514</v>
      </c>
      <c r="W78" s="49">
        <f t="shared" si="40"/>
        <v>0</v>
      </c>
      <c r="X78" s="52">
        <f t="shared" si="41"/>
        <v>2875.1803787934514</v>
      </c>
      <c r="Y78" s="51">
        <f t="shared" si="30"/>
        <v>2395.9836489945428</v>
      </c>
      <c r="Z78" s="49">
        <f t="shared" si="42"/>
        <v>0</v>
      </c>
      <c r="AA78" s="52">
        <f t="shared" si="43"/>
        <v>2395.9836489945428</v>
      </c>
    </row>
    <row r="79" spans="1:27" s="30" customFormat="1" ht="13.5" customHeight="1">
      <c r="A79" s="124">
        <v>5</v>
      </c>
      <c r="B79" s="217">
        <v>42583</v>
      </c>
      <c r="C79" s="68">
        <v>880</v>
      </c>
      <c r="D79" s="96">
        <f>'base(indices)'!G83</f>
        <v>1.23050663</v>
      </c>
      <c r="E79" s="58">
        <f t="shared" si="32"/>
        <v>1082.8458344000001</v>
      </c>
      <c r="F79" s="360">
        <f>'base(indices)'!I84</f>
        <v>1.7061E-2</v>
      </c>
      <c r="G79" s="60">
        <f t="shared" si="33"/>
        <v>18.4744327806984</v>
      </c>
      <c r="H79" s="190">
        <f t="shared" si="44"/>
        <v>4405.2810687227939</v>
      </c>
      <c r="I79" s="106">
        <f t="shared" ref="I79:I119" si="46">E79/3</f>
        <v>360.9486114666667</v>
      </c>
      <c r="J79" s="106">
        <f t="shared" si="45"/>
        <v>4766.2296801894609</v>
      </c>
      <c r="K79" s="63"/>
      <c r="L79" s="75">
        <f t="shared" si="23"/>
        <v>4766.2296801894609</v>
      </c>
      <c r="M79" s="65">
        <f t="shared" si="24"/>
        <v>4289.6067121705146</v>
      </c>
      <c r="N79" s="63">
        <f t="shared" si="21"/>
        <v>0</v>
      </c>
      <c r="O79" s="66">
        <f t="shared" si="22"/>
        <v>4289.6067121705146</v>
      </c>
      <c r="P79" s="63">
        <f t="shared" si="31"/>
        <v>3812.9837441515688</v>
      </c>
      <c r="Q79" s="63">
        <f t="shared" si="34"/>
        <v>0</v>
      </c>
      <c r="R79" s="67">
        <f t="shared" si="35"/>
        <v>3812.9837441515688</v>
      </c>
      <c r="S79" s="65">
        <f t="shared" si="36"/>
        <v>3336.3607761326225</v>
      </c>
      <c r="T79" s="63">
        <f t="shared" si="37"/>
        <v>0</v>
      </c>
      <c r="U79" s="66">
        <f t="shared" si="38"/>
        <v>3336.3607761326225</v>
      </c>
      <c r="V79" s="65">
        <f t="shared" si="39"/>
        <v>2859.7378081136762</v>
      </c>
      <c r="W79" s="63">
        <f t="shared" si="40"/>
        <v>0</v>
      </c>
      <c r="X79" s="66">
        <f t="shared" si="41"/>
        <v>2859.7378081136762</v>
      </c>
      <c r="Y79" s="65">
        <f t="shared" si="30"/>
        <v>2383.1148400947304</v>
      </c>
      <c r="Z79" s="63">
        <f t="shared" si="42"/>
        <v>0</v>
      </c>
      <c r="AA79" s="66">
        <f t="shared" si="43"/>
        <v>2383.1148400947304</v>
      </c>
    </row>
    <row r="80" spans="1:27" ht="13.5" customHeight="1">
      <c r="A80" s="124">
        <v>5</v>
      </c>
      <c r="B80" s="216">
        <v>42614</v>
      </c>
      <c r="C80" s="68">
        <v>880</v>
      </c>
      <c r="D80" s="96">
        <f>'base(indices)'!G84</f>
        <v>1.2249941499999999</v>
      </c>
      <c r="E80" s="69">
        <f t="shared" si="32"/>
        <v>1077.9948519999998</v>
      </c>
      <c r="F80" s="360">
        <f>'base(indices)'!I85</f>
        <v>1.7061E-2</v>
      </c>
      <c r="G80" s="70">
        <f t="shared" si="33"/>
        <v>18.391670169971995</v>
      </c>
      <c r="H80" s="190">
        <f t="shared" si="44"/>
        <v>4385.5460886798874</v>
      </c>
      <c r="I80" s="107">
        <f t="shared" si="46"/>
        <v>359.33161733333327</v>
      </c>
      <c r="J80" s="107">
        <f t="shared" si="45"/>
        <v>4744.8777060132206</v>
      </c>
      <c r="K80" s="49"/>
      <c r="L80" s="50">
        <f t="shared" si="23"/>
        <v>4744.8777060132206</v>
      </c>
      <c r="M80" s="51">
        <f t="shared" si="24"/>
        <v>4270.3899354118985</v>
      </c>
      <c r="N80" s="49">
        <f t="shared" si="21"/>
        <v>0</v>
      </c>
      <c r="O80" s="52">
        <f t="shared" si="22"/>
        <v>4270.3899354118985</v>
      </c>
      <c r="P80" s="73">
        <f t="shared" si="31"/>
        <v>3795.9021648105768</v>
      </c>
      <c r="Q80" s="49">
        <f t="shared" si="34"/>
        <v>0</v>
      </c>
      <c r="R80" s="53">
        <f t="shared" si="35"/>
        <v>3795.9021648105768</v>
      </c>
      <c r="S80" s="51">
        <f t="shared" si="36"/>
        <v>3321.4143942092542</v>
      </c>
      <c r="T80" s="49">
        <f t="shared" si="37"/>
        <v>0</v>
      </c>
      <c r="U80" s="52">
        <f t="shared" si="38"/>
        <v>3321.4143942092542</v>
      </c>
      <c r="V80" s="51">
        <f t="shared" si="39"/>
        <v>2846.9266236079325</v>
      </c>
      <c r="W80" s="49">
        <f t="shared" si="40"/>
        <v>0</v>
      </c>
      <c r="X80" s="52">
        <f t="shared" si="41"/>
        <v>2846.9266236079325</v>
      </c>
      <c r="Y80" s="51">
        <f t="shared" si="30"/>
        <v>2372.4388530066103</v>
      </c>
      <c r="Z80" s="49">
        <f t="shared" si="42"/>
        <v>0</v>
      </c>
      <c r="AA80" s="52">
        <f t="shared" si="43"/>
        <v>2372.4388530066103</v>
      </c>
    </row>
    <row r="81" spans="1:27" s="30" customFormat="1" ht="13.5" customHeight="1">
      <c r="A81" s="124">
        <v>5</v>
      </c>
      <c r="B81" s="217">
        <v>42644</v>
      </c>
      <c r="C81" s="68">
        <v>880</v>
      </c>
      <c r="D81" s="96">
        <f>'base(indices)'!G85</f>
        <v>1.2221831299999999</v>
      </c>
      <c r="E81" s="58">
        <f t="shared" si="32"/>
        <v>1075.5211543999999</v>
      </c>
      <c r="F81" s="360">
        <f>'base(indices)'!I86</f>
        <v>1.7061E-2</v>
      </c>
      <c r="G81" s="60">
        <f t="shared" si="33"/>
        <v>18.349466415218398</v>
      </c>
      <c r="H81" s="190">
        <f t="shared" si="44"/>
        <v>4375.4824832608729</v>
      </c>
      <c r="I81" s="106">
        <f t="shared" si="46"/>
        <v>358.50705146666661</v>
      </c>
      <c r="J81" s="106">
        <f t="shared" si="45"/>
        <v>4733.9895347275396</v>
      </c>
      <c r="K81" s="63"/>
      <c r="L81" s="75">
        <f t="shared" si="23"/>
        <v>4733.9895347275396</v>
      </c>
      <c r="M81" s="65">
        <f t="shared" si="24"/>
        <v>4260.5905812547862</v>
      </c>
      <c r="N81" s="63">
        <f t="shared" si="21"/>
        <v>0</v>
      </c>
      <c r="O81" s="66">
        <f t="shared" si="22"/>
        <v>4260.5905812547862</v>
      </c>
      <c r="P81" s="63">
        <f t="shared" si="31"/>
        <v>3787.1916277820319</v>
      </c>
      <c r="Q81" s="63">
        <f t="shared" si="34"/>
        <v>0</v>
      </c>
      <c r="R81" s="67">
        <f t="shared" si="35"/>
        <v>3787.1916277820319</v>
      </c>
      <c r="S81" s="65">
        <f t="shared" si="36"/>
        <v>3313.7926743092776</v>
      </c>
      <c r="T81" s="63">
        <f t="shared" si="37"/>
        <v>0</v>
      </c>
      <c r="U81" s="66">
        <f t="shared" si="38"/>
        <v>3313.7926743092776</v>
      </c>
      <c r="V81" s="65">
        <f t="shared" si="39"/>
        <v>2840.3937208365237</v>
      </c>
      <c r="W81" s="63">
        <f t="shared" si="40"/>
        <v>0</v>
      </c>
      <c r="X81" s="66">
        <f t="shared" si="41"/>
        <v>2840.3937208365237</v>
      </c>
      <c r="Y81" s="65">
        <f t="shared" si="30"/>
        <v>2366.9947673637698</v>
      </c>
      <c r="Z81" s="63">
        <f t="shared" si="42"/>
        <v>0</v>
      </c>
      <c r="AA81" s="66">
        <f t="shared" si="43"/>
        <v>2366.9947673637698</v>
      </c>
    </row>
    <row r="82" spans="1:27" ht="13.5" customHeight="1">
      <c r="A82" s="124">
        <v>5</v>
      </c>
      <c r="B82" s="216">
        <v>42675</v>
      </c>
      <c r="C82" s="68">
        <v>880</v>
      </c>
      <c r="D82" s="96">
        <f>'base(indices)'!G86</f>
        <v>1.21986539</v>
      </c>
      <c r="E82" s="69">
        <f t="shared" si="32"/>
        <v>1073.4815432</v>
      </c>
      <c r="F82" s="360">
        <f>'base(indices)'!I87</f>
        <v>1.7061E-2</v>
      </c>
      <c r="G82" s="70">
        <f t="shared" si="33"/>
        <v>18.3146686085352</v>
      </c>
      <c r="H82" s="190">
        <f t="shared" si="44"/>
        <v>4367.1848472341408</v>
      </c>
      <c r="I82" s="107">
        <f t="shared" si="46"/>
        <v>357.8271810666667</v>
      </c>
      <c r="J82" s="107">
        <f t="shared" si="45"/>
        <v>4725.0120283008073</v>
      </c>
      <c r="K82" s="49"/>
      <c r="L82" s="50">
        <f t="shared" si="23"/>
        <v>4725.0120283008073</v>
      </c>
      <c r="M82" s="51">
        <f t="shared" si="24"/>
        <v>4252.5108254707266</v>
      </c>
      <c r="N82" s="49">
        <f t="shared" si="21"/>
        <v>0</v>
      </c>
      <c r="O82" s="52">
        <f t="shared" si="22"/>
        <v>4252.5108254707266</v>
      </c>
      <c r="P82" s="73">
        <f t="shared" si="31"/>
        <v>3780.0096226406458</v>
      </c>
      <c r="Q82" s="49">
        <f t="shared" si="34"/>
        <v>0</v>
      </c>
      <c r="R82" s="53">
        <f t="shared" si="35"/>
        <v>3780.0096226406458</v>
      </c>
      <c r="S82" s="51">
        <f t="shared" si="36"/>
        <v>3307.5084198105651</v>
      </c>
      <c r="T82" s="49">
        <f t="shared" si="37"/>
        <v>0</v>
      </c>
      <c r="U82" s="52">
        <f t="shared" si="38"/>
        <v>3307.5084198105651</v>
      </c>
      <c r="V82" s="51">
        <f t="shared" si="39"/>
        <v>2835.0072169804844</v>
      </c>
      <c r="W82" s="49">
        <f t="shared" si="40"/>
        <v>0</v>
      </c>
      <c r="X82" s="52">
        <f t="shared" si="41"/>
        <v>2835.0072169804844</v>
      </c>
      <c r="Y82" s="51">
        <f t="shared" si="30"/>
        <v>2362.5060141504036</v>
      </c>
      <c r="Z82" s="49">
        <f t="shared" si="42"/>
        <v>0</v>
      </c>
      <c r="AA82" s="52">
        <f t="shared" si="43"/>
        <v>2362.5060141504036</v>
      </c>
    </row>
    <row r="83" spans="1:27" s="30" customFormat="1" ht="13.5" customHeight="1" thickBot="1">
      <c r="A83" s="124">
        <v>5</v>
      </c>
      <c r="B83" s="218">
        <v>42705</v>
      </c>
      <c r="C83" s="177">
        <v>880</v>
      </c>
      <c r="D83" s="373">
        <f>'base(indices)'!G87</f>
        <v>1.21670196</v>
      </c>
      <c r="E83" s="374">
        <f t="shared" si="32"/>
        <v>1070.6977248000001</v>
      </c>
      <c r="F83" s="362">
        <f>'base(indices)'!I88</f>
        <v>1.7061E-2</v>
      </c>
      <c r="G83" s="247">
        <f t="shared" si="33"/>
        <v>18.267173882812802</v>
      </c>
      <c r="H83" s="375">
        <f t="shared" si="44"/>
        <v>4355.8595947312515</v>
      </c>
      <c r="I83" s="376">
        <f t="shared" si="46"/>
        <v>356.89924160000004</v>
      </c>
      <c r="J83" s="376">
        <f t="shared" si="45"/>
        <v>4712.7588363312516</v>
      </c>
      <c r="K83" s="377"/>
      <c r="L83" s="382">
        <f t="shared" si="23"/>
        <v>4712.7588363312516</v>
      </c>
      <c r="M83" s="379">
        <f t="shared" si="24"/>
        <v>4241.4829526981266</v>
      </c>
      <c r="N83" s="377">
        <f t="shared" si="21"/>
        <v>0</v>
      </c>
      <c r="O83" s="345">
        <f t="shared" si="22"/>
        <v>4241.4829526981266</v>
      </c>
      <c r="P83" s="377">
        <f t="shared" si="31"/>
        <v>3770.2070690650016</v>
      </c>
      <c r="Q83" s="377">
        <f t="shared" si="34"/>
        <v>0</v>
      </c>
      <c r="R83" s="380">
        <f t="shared" si="35"/>
        <v>3770.2070690650016</v>
      </c>
      <c r="S83" s="379">
        <f t="shared" si="36"/>
        <v>3298.9311854318757</v>
      </c>
      <c r="T83" s="377">
        <f t="shared" si="37"/>
        <v>0</v>
      </c>
      <c r="U83" s="345">
        <f t="shared" si="38"/>
        <v>3298.9311854318757</v>
      </c>
      <c r="V83" s="379">
        <f t="shared" si="39"/>
        <v>2827.6553017987508</v>
      </c>
      <c r="W83" s="377">
        <f t="shared" si="40"/>
        <v>0</v>
      </c>
      <c r="X83" s="345">
        <f t="shared" si="41"/>
        <v>2827.6553017987508</v>
      </c>
      <c r="Y83" s="379">
        <f t="shared" si="30"/>
        <v>2356.3794181656258</v>
      </c>
      <c r="Z83" s="377">
        <f t="shared" si="42"/>
        <v>0</v>
      </c>
      <c r="AA83" s="345">
        <f t="shared" si="43"/>
        <v>2356.3794181656258</v>
      </c>
    </row>
    <row r="84" spans="1:27" ht="13.5" customHeight="1">
      <c r="A84" s="275">
        <v>5</v>
      </c>
      <c r="B84" s="381">
        <v>42736</v>
      </c>
      <c r="C84" s="47">
        <v>937</v>
      </c>
      <c r="D84" s="97">
        <f>'base(indices)'!G88</f>
        <v>1.21439461</v>
      </c>
      <c r="E84" s="163">
        <f t="shared" si="32"/>
        <v>1137.8877495700001</v>
      </c>
      <c r="F84" s="359">
        <f>'base(indices)'!I89</f>
        <v>1.7061E-2</v>
      </c>
      <c r="G84" s="87">
        <f t="shared" si="33"/>
        <v>19.413502895413771</v>
      </c>
      <c r="H84" s="276">
        <f t="shared" si="44"/>
        <v>4629.2050098616555</v>
      </c>
      <c r="I84" s="108">
        <f t="shared" si="46"/>
        <v>379.29591652333335</v>
      </c>
      <c r="J84" s="108">
        <f t="shared" si="45"/>
        <v>5008.5009263849888</v>
      </c>
      <c r="K84" s="165"/>
      <c r="L84" s="277">
        <f t="shared" si="23"/>
        <v>5008.5009263849888</v>
      </c>
      <c r="M84" s="54">
        <f t="shared" si="24"/>
        <v>4507.6508337464902</v>
      </c>
      <c r="N84" s="165">
        <f t="shared" si="21"/>
        <v>0</v>
      </c>
      <c r="O84" s="55">
        <f t="shared" si="22"/>
        <v>4507.6508337464902</v>
      </c>
      <c r="P84" s="128">
        <f t="shared" si="31"/>
        <v>4006.8007411079911</v>
      </c>
      <c r="Q84" s="165">
        <f t="shared" si="34"/>
        <v>0</v>
      </c>
      <c r="R84" s="166">
        <f t="shared" si="35"/>
        <v>4006.8007411079911</v>
      </c>
      <c r="S84" s="54">
        <f t="shared" si="36"/>
        <v>3505.9506484694921</v>
      </c>
      <c r="T84" s="165">
        <f t="shared" si="37"/>
        <v>0</v>
      </c>
      <c r="U84" s="55">
        <f t="shared" si="38"/>
        <v>3505.9506484694921</v>
      </c>
      <c r="V84" s="54">
        <f t="shared" si="39"/>
        <v>3005.100555830993</v>
      </c>
      <c r="W84" s="165">
        <f t="shared" si="40"/>
        <v>0</v>
      </c>
      <c r="X84" s="55">
        <f t="shared" si="41"/>
        <v>3005.100555830993</v>
      </c>
      <c r="Y84" s="54">
        <f t="shared" si="30"/>
        <v>2504.2504631924944</v>
      </c>
      <c r="Z84" s="165">
        <f t="shared" si="42"/>
        <v>0</v>
      </c>
      <c r="AA84" s="55">
        <f t="shared" si="43"/>
        <v>2504.2504631924944</v>
      </c>
    </row>
    <row r="85" spans="1:27" s="30" customFormat="1" ht="13.5" customHeight="1">
      <c r="A85" s="124">
        <v>5</v>
      </c>
      <c r="B85" s="217">
        <v>42767</v>
      </c>
      <c r="C85" s="68">
        <v>937</v>
      </c>
      <c r="D85" s="96">
        <f>'base(indices)'!G89</f>
        <v>1.2106416200000001</v>
      </c>
      <c r="E85" s="58">
        <f t="shared" si="32"/>
        <v>1134.37119794</v>
      </c>
      <c r="F85" s="360">
        <f>'base(indices)'!I90</f>
        <v>1.7061E-2</v>
      </c>
      <c r="G85" s="60">
        <f t="shared" si="33"/>
        <v>19.35350700805434</v>
      </c>
      <c r="H85" s="190">
        <f t="shared" si="44"/>
        <v>4614.8988197922172</v>
      </c>
      <c r="I85" s="106">
        <f t="shared" si="46"/>
        <v>378.12373264666667</v>
      </c>
      <c r="J85" s="106">
        <f t="shared" si="45"/>
        <v>4993.0225524388843</v>
      </c>
      <c r="K85" s="63"/>
      <c r="L85" s="75">
        <f t="shared" si="23"/>
        <v>4993.0225524388843</v>
      </c>
      <c r="M85" s="65">
        <f t="shared" si="24"/>
        <v>4493.7202971949964</v>
      </c>
      <c r="N85" s="63">
        <f t="shared" si="21"/>
        <v>0</v>
      </c>
      <c r="O85" s="66">
        <f t="shared" si="22"/>
        <v>4493.7202971949964</v>
      </c>
      <c r="P85" s="63">
        <f t="shared" si="31"/>
        <v>3994.4180419511076</v>
      </c>
      <c r="Q85" s="63">
        <f t="shared" si="34"/>
        <v>0</v>
      </c>
      <c r="R85" s="67">
        <f t="shared" si="35"/>
        <v>3994.4180419511076</v>
      </c>
      <c r="S85" s="65">
        <f t="shared" si="36"/>
        <v>3495.1157867072188</v>
      </c>
      <c r="T85" s="63">
        <f t="shared" si="37"/>
        <v>0</v>
      </c>
      <c r="U85" s="66">
        <f t="shared" si="38"/>
        <v>3495.1157867072188</v>
      </c>
      <c r="V85" s="65">
        <f t="shared" si="39"/>
        <v>2995.8135314633305</v>
      </c>
      <c r="W85" s="63">
        <f t="shared" si="40"/>
        <v>0</v>
      </c>
      <c r="X85" s="66">
        <f t="shared" si="41"/>
        <v>2995.8135314633305</v>
      </c>
      <c r="Y85" s="65">
        <f t="shared" si="30"/>
        <v>2496.5112762194422</v>
      </c>
      <c r="Z85" s="63">
        <f t="shared" si="42"/>
        <v>0</v>
      </c>
      <c r="AA85" s="66">
        <f t="shared" si="43"/>
        <v>2496.5112762194422</v>
      </c>
    </row>
    <row r="86" spans="1:27" ht="13.5" customHeight="1">
      <c r="A86" s="124">
        <v>5</v>
      </c>
      <c r="B86" s="216">
        <v>42795</v>
      </c>
      <c r="C86" s="68">
        <v>937</v>
      </c>
      <c r="D86" s="96">
        <f>'base(indices)'!G90</f>
        <v>1.20413927</v>
      </c>
      <c r="E86" s="69">
        <f t="shared" si="32"/>
        <v>1128.27849599</v>
      </c>
      <c r="F86" s="360">
        <f>'base(indices)'!I91</f>
        <v>1.7061E-2</v>
      </c>
      <c r="G86" s="70">
        <f t="shared" si="33"/>
        <v>19.24955942008539</v>
      </c>
      <c r="H86" s="190">
        <f t="shared" si="44"/>
        <v>4590.1122216403419</v>
      </c>
      <c r="I86" s="107">
        <f t="shared" si="46"/>
        <v>376.09283199666669</v>
      </c>
      <c r="J86" s="107">
        <f t="shared" si="45"/>
        <v>4966.2050536370089</v>
      </c>
      <c r="K86" s="49"/>
      <c r="L86" s="50">
        <f t="shared" si="23"/>
        <v>4966.2050536370089</v>
      </c>
      <c r="M86" s="51">
        <f t="shared" si="24"/>
        <v>4469.5845482733084</v>
      </c>
      <c r="N86" s="49">
        <f t="shared" si="21"/>
        <v>0</v>
      </c>
      <c r="O86" s="52">
        <f t="shared" si="22"/>
        <v>4469.5845482733084</v>
      </c>
      <c r="P86" s="73">
        <f t="shared" si="31"/>
        <v>3972.9640429096071</v>
      </c>
      <c r="Q86" s="49">
        <f t="shared" si="34"/>
        <v>0</v>
      </c>
      <c r="R86" s="53">
        <f t="shared" si="35"/>
        <v>3972.9640429096071</v>
      </c>
      <c r="S86" s="51">
        <f t="shared" si="36"/>
        <v>3476.3435375459062</v>
      </c>
      <c r="T86" s="49">
        <f t="shared" si="37"/>
        <v>0</v>
      </c>
      <c r="U86" s="52">
        <f t="shared" si="38"/>
        <v>3476.3435375459062</v>
      </c>
      <c r="V86" s="51">
        <f t="shared" si="39"/>
        <v>2979.7230321822053</v>
      </c>
      <c r="W86" s="49">
        <f t="shared" si="40"/>
        <v>0</v>
      </c>
      <c r="X86" s="52">
        <f t="shared" si="41"/>
        <v>2979.7230321822053</v>
      </c>
      <c r="Y86" s="51">
        <f t="shared" si="30"/>
        <v>2483.1025268185044</v>
      </c>
      <c r="Z86" s="49">
        <f t="shared" si="42"/>
        <v>0</v>
      </c>
      <c r="AA86" s="52">
        <f t="shared" si="43"/>
        <v>2483.1025268185044</v>
      </c>
    </row>
    <row r="87" spans="1:27" s="30" customFormat="1" ht="13.5" customHeight="1">
      <c r="A87" s="124">
        <v>5</v>
      </c>
      <c r="B87" s="217">
        <v>42826</v>
      </c>
      <c r="C87" s="68">
        <v>937</v>
      </c>
      <c r="D87" s="96">
        <f>'base(indices)'!G91</f>
        <v>1.2023357699999999</v>
      </c>
      <c r="E87" s="58">
        <f t="shared" si="32"/>
        <v>1126.5886164899998</v>
      </c>
      <c r="F87" s="360">
        <f>'base(indices)'!I92</f>
        <v>1.7061E-2</v>
      </c>
      <c r="G87" s="60">
        <f t="shared" si="33"/>
        <v>19.220728385935885</v>
      </c>
      <c r="H87" s="190">
        <f t="shared" si="44"/>
        <v>4583.2373795037429</v>
      </c>
      <c r="I87" s="106">
        <f t="shared" si="46"/>
        <v>375.52953882999992</v>
      </c>
      <c r="J87" s="106">
        <f t="shared" si="45"/>
        <v>4958.766918333743</v>
      </c>
      <c r="K87" s="63"/>
      <c r="L87" s="75">
        <f t="shared" si="23"/>
        <v>4958.766918333743</v>
      </c>
      <c r="M87" s="65">
        <f t="shared" si="24"/>
        <v>4462.890226500369</v>
      </c>
      <c r="N87" s="63">
        <f t="shared" ref="N87:N119" si="47">K87*M$10</f>
        <v>0</v>
      </c>
      <c r="O87" s="66">
        <f t="shared" ref="O87:O119" si="48">M87+N87</f>
        <v>4462.890226500369</v>
      </c>
      <c r="P87" s="63">
        <f t="shared" si="31"/>
        <v>3967.0135346669945</v>
      </c>
      <c r="Q87" s="63">
        <f t="shared" si="34"/>
        <v>0</v>
      </c>
      <c r="R87" s="67">
        <f t="shared" si="35"/>
        <v>3967.0135346669945</v>
      </c>
      <c r="S87" s="65">
        <f t="shared" si="36"/>
        <v>3471.13684283362</v>
      </c>
      <c r="T87" s="63">
        <f t="shared" si="37"/>
        <v>0</v>
      </c>
      <c r="U87" s="66">
        <f t="shared" si="38"/>
        <v>3471.13684283362</v>
      </c>
      <c r="V87" s="65">
        <f t="shared" si="39"/>
        <v>2975.2601510002455</v>
      </c>
      <c r="W87" s="63">
        <f t="shared" si="40"/>
        <v>0</v>
      </c>
      <c r="X87" s="66">
        <f t="shared" si="41"/>
        <v>2975.2601510002455</v>
      </c>
      <c r="Y87" s="65">
        <f t="shared" si="30"/>
        <v>2479.3834591668715</v>
      </c>
      <c r="Z87" s="63">
        <f t="shared" si="42"/>
        <v>0</v>
      </c>
      <c r="AA87" s="66">
        <f t="shared" si="43"/>
        <v>2479.3834591668715</v>
      </c>
    </row>
    <row r="88" spans="1:27" ht="13.5" customHeight="1">
      <c r="A88" s="124">
        <v>5</v>
      </c>
      <c r="B88" s="216">
        <v>42856</v>
      </c>
      <c r="C88" s="68">
        <v>937</v>
      </c>
      <c r="D88" s="96">
        <f>'base(indices)'!G92</f>
        <v>1.19981615</v>
      </c>
      <c r="E88" s="69">
        <f t="shared" si="32"/>
        <v>1124.2277325499999</v>
      </c>
      <c r="F88" s="360">
        <f>'base(indices)'!I93</f>
        <v>1.7061E-2</v>
      </c>
      <c r="G88" s="70">
        <f t="shared" si="33"/>
        <v>19.180449345035548</v>
      </c>
      <c r="H88" s="190">
        <f t="shared" si="44"/>
        <v>4573.6327275801423</v>
      </c>
      <c r="I88" s="107">
        <f t="shared" si="46"/>
        <v>374.74257751666664</v>
      </c>
      <c r="J88" s="107">
        <f t="shared" si="45"/>
        <v>4948.3753050968089</v>
      </c>
      <c r="K88" s="49"/>
      <c r="L88" s="50">
        <f t="shared" ref="L88:L119" si="49">J88+K88</f>
        <v>4948.3753050968089</v>
      </c>
      <c r="M88" s="51">
        <f t="shared" ref="M88:M119" si="50">J88*M$10</f>
        <v>4453.5377745871283</v>
      </c>
      <c r="N88" s="49">
        <f t="shared" si="47"/>
        <v>0</v>
      </c>
      <c r="O88" s="52">
        <f t="shared" si="48"/>
        <v>4453.5377745871283</v>
      </c>
      <c r="P88" s="73">
        <f t="shared" si="31"/>
        <v>3958.7002440774472</v>
      </c>
      <c r="Q88" s="49">
        <f t="shared" si="34"/>
        <v>0</v>
      </c>
      <c r="R88" s="53">
        <f t="shared" si="35"/>
        <v>3958.7002440774472</v>
      </c>
      <c r="S88" s="51">
        <f t="shared" si="36"/>
        <v>3463.8627135677661</v>
      </c>
      <c r="T88" s="49">
        <f t="shared" si="37"/>
        <v>0</v>
      </c>
      <c r="U88" s="52">
        <f t="shared" si="38"/>
        <v>3463.8627135677661</v>
      </c>
      <c r="V88" s="51">
        <f t="shared" si="39"/>
        <v>2969.0251830580851</v>
      </c>
      <c r="W88" s="49">
        <f t="shared" si="40"/>
        <v>0</v>
      </c>
      <c r="X88" s="52">
        <f t="shared" si="41"/>
        <v>2969.0251830580851</v>
      </c>
      <c r="Y88" s="51">
        <f t="shared" si="30"/>
        <v>2474.1876525484045</v>
      </c>
      <c r="Z88" s="49">
        <f t="shared" si="42"/>
        <v>0</v>
      </c>
      <c r="AA88" s="52">
        <f t="shared" si="43"/>
        <v>2474.1876525484045</v>
      </c>
    </row>
    <row r="89" spans="1:27" s="30" customFormat="1" ht="13.5" customHeight="1">
      <c r="A89" s="124">
        <v>5</v>
      </c>
      <c r="B89" s="217">
        <v>42887</v>
      </c>
      <c r="C89" s="68">
        <v>937</v>
      </c>
      <c r="D89" s="96">
        <f>'base(indices)'!G93</f>
        <v>1.19694349</v>
      </c>
      <c r="E89" s="58">
        <f t="shared" si="32"/>
        <v>1121.5360501299999</v>
      </c>
      <c r="F89" s="360">
        <f>'base(indices)'!I94</f>
        <v>1.7061E-2</v>
      </c>
      <c r="G89" s="60">
        <f t="shared" si="33"/>
        <v>19.134526551267928</v>
      </c>
      <c r="H89" s="190">
        <f t="shared" si="44"/>
        <v>4562.6823067250716</v>
      </c>
      <c r="I89" s="106">
        <f t="shared" si="46"/>
        <v>373.84535004333333</v>
      </c>
      <c r="J89" s="106">
        <f t="shared" si="45"/>
        <v>4936.527656768405</v>
      </c>
      <c r="K89" s="63"/>
      <c r="L89" s="75">
        <f t="shared" si="49"/>
        <v>4936.527656768405</v>
      </c>
      <c r="M89" s="65">
        <f t="shared" si="50"/>
        <v>4442.8748910915647</v>
      </c>
      <c r="N89" s="63">
        <f t="shared" si="47"/>
        <v>0</v>
      </c>
      <c r="O89" s="66">
        <f t="shared" si="48"/>
        <v>4442.8748910915647</v>
      </c>
      <c r="P89" s="63">
        <f>J89*$P$10</f>
        <v>3949.2221254147244</v>
      </c>
      <c r="Q89" s="63">
        <f t="shared" si="34"/>
        <v>0</v>
      </c>
      <c r="R89" s="67">
        <f t="shared" si="35"/>
        <v>3949.2221254147244</v>
      </c>
      <c r="S89" s="65">
        <f t="shared" si="36"/>
        <v>3455.5693597378831</v>
      </c>
      <c r="T89" s="63">
        <f t="shared" si="37"/>
        <v>0</v>
      </c>
      <c r="U89" s="66">
        <f t="shared" si="38"/>
        <v>3455.5693597378831</v>
      </c>
      <c r="V89" s="65">
        <f t="shared" si="39"/>
        <v>2961.9165940610428</v>
      </c>
      <c r="W89" s="63">
        <f t="shared" si="40"/>
        <v>0</v>
      </c>
      <c r="X89" s="66">
        <f t="shared" si="41"/>
        <v>2961.9165940610428</v>
      </c>
      <c r="Y89" s="65">
        <f t="shared" si="30"/>
        <v>2468.2638283842025</v>
      </c>
      <c r="Z89" s="63">
        <f t="shared" si="42"/>
        <v>0</v>
      </c>
      <c r="AA89" s="66">
        <f t="shared" si="43"/>
        <v>2468.2638283842025</v>
      </c>
    </row>
    <row r="90" spans="1:27" ht="13.5" customHeight="1">
      <c r="A90" s="124">
        <v>5</v>
      </c>
      <c r="B90" s="216">
        <v>42917</v>
      </c>
      <c r="C90" s="68">
        <v>937</v>
      </c>
      <c r="D90" s="96">
        <f>'base(indices)'!G94</f>
        <v>1.1950314399999999</v>
      </c>
      <c r="E90" s="69">
        <f t="shared" si="32"/>
        <v>1119.74445928</v>
      </c>
      <c r="F90" s="360">
        <f>'base(indices)'!I95</f>
        <v>1.7061E-2</v>
      </c>
      <c r="G90" s="70">
        <f t="shared" si="33"/>
        <v>19.103960219776081</v>
      </c>
      <c r="H90" s="190">
        <f t="shared" si="44"/>
        <v>4555.3936779991045</v>
      </c>
      <c r="I90" s="107">
        <f t="shared" si="46"/>
        <v>373.24815309333331</v>
      </c>
      <c r="J90" s="107">
        <f t="shared" si="45"/>
        <v>4928.6418310924382</v>
      </c>
      <c r="K90" s="49"/>
      <c r="L90" s="50">
        <f t="shared" si="49"/>
        <v>4928.6418310924382</v>
      </c>
      <c r="M90" s="51">
        <f t="shared" si="50"/>
        <v>4435.7776479831946</v>
      </c>
      <c r="N90" s="49">
        <f t="shared" si="47"/>
        <v>0</v>
      </c>
      <c r="O90" s="52">
        <f t="shared" si="48"/>
        <v>4435.7776479831946</v>
      </c>
      <c r="P90" s="73">
        <f>J90*$P$10</f>
        <v>3942.9134648739509</v>
      </c>
      <c r="Q90" s="49">
        <f t="shared" si="34"/>
        <v>0</v>
      </c>
      <c r="R90" s="53">
        <f t="shared" si="35"/>
        <v>3942.9134648739509</v>
      </c>
      <c r="S90" s="51">
        <f t="shared" si="36"/>
        <v>3450.0492817647064</v>
      </c>
      <c r="T90" s="49">
        <f t="shared" si="37"/>
        <v>0</v>
      </c>
      <c r="U90" s="52">
        <f t="shared" si="38"/>
        <v>3450.0492817647064</v>
      </c>
      <c r="V90" s="51">
        <f t="shared" si="39"/>
        <v>2957.1850986554628</v>
      </c>
      <c r="W90" s="49">
        <f t="shared" si="40"/>
        <v>0</v>
      </c>
      <c r="X90" s="52">
        <f t="shared" si="41"/>
        <v>2957.1850986554628</v>
      </c>
      <c r="Y90" s="51">
        <f t="shared" si="30"/>
        <v>2464.3209155462191</v>
      </c>
      <c r="Z90" s="49">
        <f t="shared" si="42"/>
        <v>0</v>
      </c>
      <c r="AA90" s="52">
        <f t="shared" si="43"/>
        <v>2464.3209155462191</v>
      </c>
    </row>
    <row r="91" spans="1:27" s="30" customFormat="1" ht="13.5" customHeight="1">
      <c r="A91" s="124">
        <v>5</v>
      </c>
      <c r="B91" s="216">
        <v>42948</v>
      </c>
      <c r="C91" s="68">
        <v>937</v>
      </c>
      <c r="D91" s="96">
        <f>'base(indices)'!G95</f>
        <v>1.1971863700000001</v>
      </c>
      <c r="E91" s="58">
        <f t="shared" si="32"/>
        <v>1121.7636286900001</v>
      </c>
      <c r="F91" s="360">
        <f>'base(indices)'!I96</f>
        <v>1.7061E-2</v>
      </c>
      <c r="G91" s="60">
        <f t="shared" si="33"/>
        <v>19.138409269080093</v>
      </c>
      <c r="H91" s="190">
        <f t="shared" si="44"/>
        <v>4563.6081518363208</v>
      </c>
      <c r="I91" s="106">
        <f t="shared" si="46"/>
        <v>373.92120956333338</v>
      </c>
      <c r="J91" s="106">
        <f t="shared" si="45"/>
        <v>4937.5293613996546</v>
      </c>
      <c r="K91" s="63"/>
      <c r="L91" s="75">
        <f t="shared" si="49"/>
        <v>4937.5293613996546</v>
      </c>
      <c r="M91" s="65">
        <f t="shared" si="50"/>
        <v>4443.7764252596889</v>
      </c>
      <c r="N91" s="63">
        <f t="shared" si="47"/>
        <v>0</v>
      </c>
      <c r="O91" s="66">
        <f t="shared" si="48"/>
        <v>4443.7764252596889</v>
      </c>
      <c r="P91" s="63">
        <f t="shared" ref="P91:P119" si="51">J91*$P$10</f>
        <v>3950.0234891197238</v>
      </c>
      <c r="Q91" s="63">
        <f t="shared" si="34"/>
        <v>0</v>
      </c>
      <c r="R91" s="67">
        <f t="shared" si="35"/>
        <v>3950.0234891197238</v>
      </c>
      <c r="S91" s="65">
        <f t="shared" si="36"/>
        <v>3456.2705529797581</v>
      </c>
      <c r="T91" s="63">
        <f t="shared" si="37"/>
        <v>0</v>
      </c>
      <c r="U91" s="66">
        <f t="shared" si="38"/>
        <v>3456.2705529797581</v>
      </c>
      <c r="V91" s="65">
        <f t="shared" si="39"/>
        <v>2962.5176168397925</v>
      </c>
      <c r="W91" s="63">
        <f t="shared" si="40"/>
        <v>0</v>
      </c>
      <c r="X91" s="66">
        <f t="shared" si="41"/>
        <v>2962.5176168397925</v>
      </c>
      <c r="Y91" s="65">
        <f t="shared" si="30"/>
        <v>2468.7646806998273</v>
      </c>
      <c r="Z91" s="63">
        <f t="shared" si="42"/>
        <v>0</v>
      </c>
      <c r="AA91" s="66">
        <f t="shared" si="43"/>
        <v>2468.7646806998273</v>
      </c>
    </row>
    <row r="92" spans="1:27" ht="13.5" customHeight="1">
      <c r="A92" s="124">
        <v>5</v>
      </c>
      <c r="B92" s="217">
        <v>42979</v>
      </c>
      <c r="C92" s="68">
        <v>937</v>
      </c>
      <c r="D92" s="96">
        <f>'base(indices)'!G96</f>
        <v>1.1930108399999999</v>
      </c>
      <c r="E92" s="69">
        <f t="shared" si="32"/>
        <v>1117.8511570799999</v>
      </c>
      <c r="F92" s="360">
        <f>'base(indices)'!I97</f>
        <v>1.7061E-2</v>
      </c>
      <c r="G92" s="70">
        <f t="shared" si="33"/>
        <v>19.07165859094188</v>
      </c>
      <c r="H92" s="190">
        <f t="shared" si="44"/>
        <v>4547.6912626837675</v>
      </c>
      <c r="I92" s="107">
        <f t="shared" si="46"/>
        <v>372.61705235999995</v>
      </c>
      <c r="J92" s="107">
        <f t="shared" si="45"/>
        <v>4920.3083150437678</v>
      </c>
      <c r="K92" s="49"/>
      <c r="L92" s="50">
        <f t="shared" si="49"/>
        <v>4920.3083150437678</v>
      </c>
      <c r="M92" s="51">
        <f t="shared" si="50"/>
        <v>4428.2774835393911</v>
      </c>
      <c r="N92" s="49">
        <f t="shared" si="47"/>
        <v>0</v>
      </c>
      <c r="O92" s="52">
        <f t="shared" si="48"/>
        <v>4428.2774835393911</v>
      </c>
      <c r="P92" s="73">
        <f t="shared" si="51"/>
        <v>3936.2466520350144</v>
      </c>
      <c r="Q92" s="49">
        <f t="shared" si="34"/>
        <v>0</v>
      </c>
      <c r="R92" s="53">
        <f t="shared" si="35"/>
        <v>3936.2466520350144</v>
      </c>
      <c r="S92" s="51">
        <f t="shared" si="36"/>
        <v>3444.2158205306373</v>
      </c>
      <c r="T92" s="49">
        <f t="shared" si="37"/>
        <v>0</v>
      </c>
      <c r="U92" s="52">
        <f t="shared" si="38"/>
        <v>3444.2158205306373</v>
      </c>
      <c r="V92" s="51">
        <f t="shared" si="39"/>
        <v>2952.1849890262606</v>
      </c>
      <c r="W92" s="49">
        <f t="shared" si="40"/>
        <v>0</v>
      </c>
      <c r="X92" s="52">
        <f t="shared" si="41"/>
        <v>2952.1849890262606</v>
      </c>
      <c r="Y92" s="51">
        <f t="shared" si="30"/>
        <v>2460.1541575218839</v>
      </c>
      <c r="Z92" s="49">
        <f t="shared" si="42"/>
        <v>0</v>
      </c>
      <c r="AA92" s="52">
        <f t="shared" si="43"/>
        <v>2460.1541575218839</v>
      </c>
    </row>
    <row r="93" spans="1:27" s="30" customFormat="1" ht="13.5" customHeight="1">
      <c r="A93" s="124">
        <v>5</v>
      </c>
      <c r="B93" s="216">
        <v>43009</v>
      </c>
      <c r="C93" s="68">
        <v>937</v>
      </c>
      <c r="D93" s="96">
        <f>'base(indices)'!G97</f>
        <v>1.1916999699999999</v>
      </c>
      <c r="E93" s="58">
        <f t="shared" si="32"/>
        <v>1116.6228718899999</v>
      </c>
      <c r="F93" s="360">
        <f>'base(indices)'!I98</f>
        <v>1.7061E-2</v>
      </c>
      <c r="G93" s="60">
        <f t="shared" si="33"/>
        <v>19.05070281731529</v>
      </c>
      <c r="H93" s="190">
        <f t="shared" si="44"/>
        <v>4542.6942988292612</v>
      </c>
      <c r="I93" s="106">
        <f t="shared" si="46"/>
        <v>372.20762396333333</v>
      </c>
      <c r="J93" s="106">
        <f t="shared" si="45"/>
        <v>4914.9019227925946</v>
      </c>
      <c r="K93" s="63"/>
      <c r="L93" s="75">
        <f t="shared" si="49"/>
        <v>4914.9019227925946</v>
      </c>
      <c r="M93" s="65">
        <f t="shared" si="50"/>
        <v>4423.411730513335</v>
      </c>
      <c r="N93" s="63">
        <f t="shared" si="47"/>
        <v>0</v>
      </c>
      <c r="O93" s="66">
        <f t="shared" si="48"/>
        <v>4423.411730513335</v>
      </c>
      <c r="P93" s="63">
        <f t="shared" si="51"/>
        <v>3931.9215382340758</v>
      </c>
      <c r="Q93" s="63">
        <f t="shared" si="34"/>
        <v>0</v>
      </c>
      <c r="R93" s="67">
        <f t="shared" si="35"/>
        <v>3931.9215382340758</v>
      </c>
      <c r="S93" s="65">
        <f t="shared" si="36"/>
        <v>3440.4313459548162</v>
      </c>
      <c r="T93" s="63">
        <f t="shared" si="37"/>
        <v>0</v>
      </c>
      <c r="U93" s="66">
        <f t="shared" si="38"/>
        <v>3440.4313459548162</v>
      </c>
      <c r="V93" s="65">
        <f t="shared" si="39"/>
        <v>2948.9411536755565</v>
      </c>
      <c r="W93" s="63">
        <f t="shared" si="40"/>
        <v>0</v>
      </c>
      <c r="X93" s="66">
        <f t="shared" si="41"/>
        <v>2948.9411536755565</v>
      </c>
      <c r="Y93" s="65">
        <f t="shared" si="30"/>
        <v>2457.4509613962973</v>
      </c>
      <c r="Z93" s="63">
        <f t="shared" si="42"/>
        <v>0</v>
      </c>
      <c r="AA93" s="66">
        <f t="shared" si="43"/>
        <v>2457.4509613962973</v>
      </c>
    </row>
    <row r="94" spans="1:27" ht="13.5" customHeight="1">
      <c r="A94" s="124">
        <v>5</v>
      </c>
      <c r="B94" s="217">
        <v>43040</v>
      </c>
      <c r="C94" s="68">
        <v>937</v>
      </c>
      <c r="D94" s="96">
        <f>'base(indices)'!G98</f>
        <v>1.18766192</v>
      </c>
      <c r="E94" s="69">
        <f t="shared" si="32"/>
        <v>1112.83921904</v>
      </c>
      <c r="F94" s="360">
        <f>'base(indices)'!I99</f>
        <v>1.7061E-2</v>
      </c>
      <c r="G94" s="70">
        <f t="shared" si="33"/>
        <v>18.986149916041441</v>
      </c>
      <c r="H94" s="190">
        <f t="shared" si="44"/>
        <v>4527.3014758241661</v>
      </c>
      <c r="I94" s="107">
        <f t="shared" si="46"/>
        <v>370.94640634666666</v>
      </c>
      <c r="J94" s="107">
        <f t="shared" si="45"/>
        <v>4898.2478821708328</v>
      </c>
      <c r="K94" s="49"/>
      <c r="L94" s="50">
        <f t="shared" si="49"/>
        <v>4898.2478821708328</v>
      </c>
      <c r="M94" s="51">
        <f t="shared" si="50"/>
        <v>4408.4230939537492</v>
      </c>
      <c r="N94" s="49">
        <f t="shared" si="47"/>
        <v>0</v>
      </c>
      <c r="O94" s="52">
        <f t="shared" si="48"/>
        <v>4408.4230939537492</v>
      </c>
      <c r="P94" s="73">
        <f t="shared" si="51"/>
        <v>3918.5983057366666</v>
      </c>
      <c r="Q94" s="49">
        <f t="shared" si="34"/>
        <v>0</v>
      </c>
      <c r="R94" s="53">
        <f t="shared" si="35"/>
        <v>3918.5983057366666</v>
      </c>
      <c r="S94" s="51">
        <f t="shared" si="36"/>
        <v>3428.7735175195826</v>
      </c>
      <c r="T94" s="49">
        <f t="shared" si="37"/>
        <v>0</v>
      </c>
      <c r="U94" s="52">
        <f t="shared" si="38"/>
        <v>3428.7735175195826</v>
      </c>
      <c r="V94" s="51">
        <f t="shared" si="39"/>
        <v>2938.9487293024995</v>
      </c>
      <c r="W94" s="49">
        <f t="shared" si="40"/>
        <v>0</v>
      </c>
      <c r="X94" s="52">
        <f t="shared" si="41"/>
        <v>2938.9487293024995</v>
      </c>
      <c r="Y94" s="51">
        <f t="shared" si="30"/>
        <v>2449.1239410854164</v>
      </c>
      <c r="Z94" s="49">
        <f t="shared" si="42"/>
        <v>0</v>
      </c>
      <c r="AA94" s="52">
        <f t="shared" si="43"/>
        <v>2449.1239410854164</v>
      </c>
    </row>
    <row r="95" spans="1:27" s="30" customFormat="1" ht="13.5" customHeight="1" thickBot="1">
      <c r="A95" s="229">
        <v>5</v>
      </c>
      <c r="B95" s="230">
        <v>43070</v>
      </c>
      <c r="C95" s="77">
        <v>937</v>
      </c>
      <c r="D95" s="278">
        <f>'base(indices)'!G99</f>
        <v>1.1838735199999999</v>
      </c>
      <c r="E95" s="279">
        <f t="shared" si="32"/>
        <v>1109.2894882399999</v>
      </c>
      <c r="F95" s="361">
        <f>'base(indices)'!I100</f>
        <v>1.7061E-2</v>
      </c>
      <c r="G95" s="233">
        <f t="shared" si="33"/>
        <v>18.925587958862636</v>
      </c>
      <c r="H95" s="280">
        <f t="shared" si="44"/>
        <v>4512.8603047954502</v>
      </c>
      <c r="I95" s="125">
        <f t="shared" si="46"/>
        <v>369.76316274666664</v>
      </c>
      <c r="J95" s="125">
        <f t="shared" si="45"/>
        <v>4882.6234675421165</v>
      </c>
      <c r="K95" s="94"/>
      <c r="L95" s="281">
        <f t="shared" si="49"/>
        <v>4882.6234675421165</v>
      </c>
      <c r="M95" s="258">
        <f t="shared" si="50"/>
        <v>4394.3611207879048</v>
      </c>
      <c r="N95" s="94">
        <f t="shared" si="47"/>
        <v>0</v>
      </c>
      <c r="O95" s="237">
        <f t="shared" si="48"/>
        <v>4394.3611207879048</v>
      </c>
      <c r="P95" s="94">
        <f t="shared" si="51"/>
        <v>3906.0987740336932</v>
      </c>
      <c r="Q95" s="94">
        <f t="shared" si="34"/>
        <v>0</v>
      </c>
      <c r="R95" s="121">
        <f t="shared" si="35"/>
        <v>3906.0987740336932</v>
      </c>
      <c r="S95" s="258">
        <f t="shared" si="36"/>
        <v>3417.8364272794815</v>
      </c>
      <c r="T95" s="94">
        <f t="shared" si="37"/>
        <v>0</v>
      </c>
      <c r="U95" s="237">
        <f t="shared" si="38"/>
        <v>3417.8364272794815</v>
      </c>
      <c r="V95" s="258">
        <f t="shared" si="39"/>
        <v>2929.5740805252699</v>
      </c>
      <c r="W95" s="94">
        <f t="shared" si="40"/>
        <v>0</v>
      </c>
      <c r="X95" s="237">
        <f t="shared" si="41"/>
        <v>2929.5740805252699</v>
      </c>
      <c r="Y95" s="258">
        <f t="shared" si="30"/>
        <v>2441.3117337710582</v>
      </c>
      <c r="Z95" s="94">
        <f t="shared" si="42"/>
        <v>0</v>
      </c>
      <c r="AA95" s="237">
        <f t="shared" si="43"/>
        <v>2441.3117337710582</v>
      </c>
    </row>
    <row r="96" spans="1:27" s="30" customFormat="1" ht="13.5" customHeight="1">
      <c r="A96" s="366">
        <v>5</v>
      </c>
      <c r="B96" s="246">
        <v>43101</v>
      </c>
      <c r="C96" s="202">
        <v>954</v>
      </c>
      <c r="D96" s="96">
        <f>'base(indices)'!G100</f>
        <v>1.17974442</v>
      </c>
      <c r="E96" s="383">
        <f t="shared" ref="E96:E107" si="52">C96*D96</f>
        <v>1125.47617668</v>
      </c>
      <c r="F96" s="360">
        <f>'base(indices)'!I101</f>
        <v>1.7061E-2</v>
      </c>
      <c r="G96" s="346">
        <f t="shared" ref="G96:G107" si="53">E96*F96</f>
        <v>19.201749050337479</v>
      </c>
      <c r="H96" s="368">
        <f t="shared" ref="H96:H107" si="54">(E96+G96)*4</f>
        <v>4578.7117029213496</v>
      </c>
      <c r="I96" s="369">
        <f t="shared" ref="I96:I107" si="55">E96/3</f>
        <v>375.15872555999999</v>
      </c>
      <c r="J96" s="369">
        <f t="shared" ref="J96:J107" si="56">H96+I96</f>
        <v>4953.8704284813493</v>
      </c>
      <c r="K96" s="370"/>
      <c r="L96" s="371">
        <f t="shared" ref="L96:L107" si="57">J96+K96</f>
        <v>4953.8704284813493</v>
      </c>
      <c r="M96" s="355">
        <f t="shared" ref="M96:M107" si="58">J96*M$10</f>
        <v>4458.4833856332143</v>
      </c>
      <c r="N96" s="370">
        <f t="shared" ref="N96:N107" si="59">K96*M$10</f>
        <v>0</v>
      </c>
      <c r="O96" s="196">
        <f t="shared" ref="O96:O107" si="60">M96+N96</f>
        <v>4458.4833856332143</v>
      </c>
      <c r="P96" s="353">
        <f t="shared" ref="P96:P107" si="61">J96*$P$10</f>
        <v>3963.0963427850797</v>
      </c>
      <c r="Q96" s="370">
        <f t="shared" ref="Q96:Q107" si="62">K96*P$10</f>
        <v>0</v>
      </c>
      <c r="R96" s="372">
        <f t="shared" ref="R96:R107" si="63">P96+Q96</f>
        <v>3963.0963427850797</v>
      </c>
      <c r="S96" s="355">
        <f t="shared" ref="S96:S107" si="64">J96*S$10</f>
        <v>3467.7092999369443</v>
      </c>
      <c r="T96" s="370">
        <f t="shared" ref="T96:T107" si="65">K96*S$10</f>
        <v>0</v>
      </c>
      <c r="U96" s="196">
        <f t="shared" ref="U96:U107" si="66">S96+T96</f>
        <v>3467.7092999369443</v>
      </c>
      <c r="V96" s="355">
        <f t="shared" ref="V96:V107" si="67">J96*V$10</f>
        <v>2972.3222570888097</v>
      </c>
      <c r="W96" s="370">
        <f t="shared" ref="W96:W107" si="68">K96*V$10</f>
        <v>0</v>
      </c>
      <c r="X96" s="196">
        <f t="shared" ref="X96:X107" si="69">V96+W96</f>
        <v>2972.3222570888097</v>
      </c>
      <c r="Y96" s="355">
        <f t="shared" si="30"/>
        <v>2476.9352142406747</v>
      </c>
      <c r="Z96" s="370">
        <f t="shared" ref="Z96:Z107" si="70">N96*Y$10</f>
        <v>0</v>
      </c>
      <c r="AA96" s="196">
        <f t="shared" ref="AA96:AA107" si="71">Y96+Z96</f>
        <v>2476.9352142406747</v>
      </c>
    </row>
    <row r="97" spans="1:27" s="30" customFormat="1" ht="13.5" customHeight="1">
      <c r="A97" s="124">
        <v>5</v>
      </c>
      <c r="B97" s="216">
        <v>43132</v>
      </c>
      <c r="C97" s="57">
        <v>954</v>
      </c>
      <c r="D97" s="96">
        <f>'base(indices)'!G101</f>
        <v>1.1751612899999999</v>
      </c>
      <c r="E97" s="58">
        <f t="shared" si="52"/>
        <v>1121.10387066</v>
      </c>
      <c r="F97" s="360">
        <f>'base(indices)'!I102</f>
        <v>1.7061E-2</v>
      </c>
      <c r="G97" s="60">
        <f t="shared" si="53"/>
        <v>19.127153137330261</v>
      </c>
      <c r="H97" s="190">
        <f t="shared" si="54"/>
        <v>4560.9240951893207</v>
      </c>
      <c r="I97" s="106">
        <f t="shared" si="55"/>
        <v>373.70129021999998</v>
      </c>
      <c r="J97" s="106">
        <f t="shared" si="56"/>
        <v>4934.6253854093211</v>
      </c>
      <c r="K97" s="63"/>
      <c r="L97" s="75">
        <f t="shared" si="57"/>
        <v>4934.6253854093211</v>
      </c>
      <c r="M97" s="65">
        <f t="shared" si="58"/>
        <v>4441.1628468683894</v>
      </c>
      <c r="N97" s="63">
        <f t="shared" si="59"/>
        <v>0</v>
      </c>
      <c r="O97" s="66">
        <f t="shared" si="60"/>
        <v>4441.1628468683894</v>
      </c>
      <c r="P97" s="63">
        <f t="shared" si="61"/>
        <v>3947.7003083274572</v>
      </c>
      <c r="Q97" s="63">
        <f t="shared" si="62"/>
        <v>0</v>
      </c>
      <c r="R97" s="67">
        <f t="shared" si="63"/>
        <v>3947.7003083274572</v>
      </c>
      <c r="S97" s="65">
        <f t="shared" si="64"/>
        <v>3454.2377697865245</v>
      </c>
      <c r="T97" s="63">
        <f t="shared" si="65"/>
        <v>0</v>
      </c>
      <c r="U97" s="66">
        <f t="shared" si="66"/>
        <v>3454.2377697865245</v>
      </c>
      <c r="V97" s="65">
        <f t="shared" si="67"/>
        <v>2960.7752312455927</v>
      </c>
      <c r="W97" s="63">
        <f t="shared" si="68"/>
        <v>0</v>
      </c>
      <c r="X97" s="66">
        <f t="shared" si="69"/>
        <v>2960.7752312455927</v>
      </c>
      <c r="Y97" s="65">
        <f t="shared" si="30"/>
        <v>2467.3126927046605</v>
      </c>
      <c r="Z97" s="63">
        <f t="shared" si="70"/>
        <v>0</v>
      </c>
      <c r="AA97" s="66">
        <f t="shared" si="71"/>
        <v>2467.3126927046605</v>
      </c>
    </row>
    <row r="98" spans="1:27" s="30" customFormat="1" ht="13.5" customHeight="1">
      <c r="A98" s="124">
        <v>5</v>
      </c>
      <c r="B98" s="217">
        <v>43160</v>
      </c>
      <c r="C98" s="57">
        <v>954</v>
      </c>
      <c r="D98" s="96">
        <f>'base(indices)'!G102</f>
        <v>1.17071258</v>
      </c>
      <c r="E98" s="58">
        <f t="shared" si="52"/>
        <v>1116.8598013200001</v>
      </c>
      <c r="F98" s="360">
        <f>'base(indices)'!I103</f>
        <v>1.7061E-2</v>
      </c>
      <c r="G98" s="60">
        <f t="shared" si="53"/>
        <v>19.054745070320521</v>
      </c>
      <c r="H98" s="190">
        <f t="shared" si="54"/>
        <v>4543.6581855612822</v>
      </c>
      <c r="I98" s="107">
        <f t="shared" si="55"/>
        <v>372.28660044000003</v>
      </c>
      <c r="J98" s="107">
        <f t="shared" si="56"/>
        <v>4915.9447860012824</v>
      </c>
      <c r="K98" s="49"/>
      <c r="L98" s="50">
        <f t="shared" si="57"/>
        <v>4915.9447860012824</v>
      </c>
      <c r="M98" s="51">
        <f t="shared" si="58"/>
        <v>4424.3503074011542</v>
      </c>
      <c r="N98" s="49">
        <f t="shared" si="59"/>
        <v>0</v>
      </c>
      <c r="O98" s="52">
        <f t="shared" si="60"/>
        <v>4424.3503074011542</v>
      </c>
      <c r="P98" s="73">
        <f t="shared" si="61"/>
        <v>3932.7558288010259</v>
      </c>
      <c r="Q98" s="49">
        <f t="shared" si="62"/>
        <v>0</v>
      </c>
      <c r="R98" s="53">
        <f t="shared" si="63"/>
        <v>3932.7558288010259</v>
      </c>
      <c r="S98" s="51">
        <f t="shared" si="64"/>
        <v>3441.1613502008977</v>
      </c>
      <c r="T98" s="49">
        <f t="shared" si="65"/>
        <v>0</v>
      </c>
      <c r="U98" s="52">
        <f t="shared" si="66"/>
        <v>3441.1613502008977</v>
      </c>
      <c r="V98" s="51">
        <f t="shared" si="67"/>
        <v>2949.5668716007694</v>
      </c>
      <c r="W98" s="49">
        <f t="shared" si="68"/>
        <v>0</v>
      </c>
      <c r="X98" s="52">
        <f t="shared" si="69"/>
        <v>2949.5668716007694</v>
      </c>
      <c r="Y98" s="51">
        <f t="shared" si="30"/>
        <v>2457.9723930006412</v>
      </c>
      <c r="Z98" s="49">
        <f t="shared" si="70"/>
        <v>0</v>
      </c>
      <c r="AA98" s="52">
        <f t="shared" si="71"/>
        <v>2457.9723930006412</v>
      </c>
    </row>
    <row r="99" spans="1:27" s="30" customFormat="1" ht="13.5" customHeight="1">
      <c r="A99" s="124">
        <v>5</v>
      </c>
      <c r="B99" s="216">
        <v>43191</v>
      </c>
      <c r="C99" s="57">
        <v>954</v>
      </c>
      <c r="D99" s="96">
        <f>'base(indices)'!G103</f>
        <v>1.16954304</v>
      </c>
      <c r="E99" s="58">
        <f t="shared" si="52"/>
        <v>1115.7440601599999</v>
      </c>
      <c r="F99" s="360">
        <f>'base(indices)'!I104</f>
        <v>1.7061E-2</v>
      </c>
      <c r="G99" s="60">
        <f t="shared" si="53"/>
        <v>19.035709410389757</v>
      </c>
      <c r="H99" s="190">
        <f t="shared" si="54"/>
        <v>4539.1190782815584</v>
      </c>
      <c r="I99" s="106">
        <f t="shared" si="55"/>
        <v>371.91468671999996</v>
      </c>
      <c r="J99" s="106">
        <f t="shared" si="56"/>
        <v>4911.0337650015581</v>
      </c>
      <c r="K99" s="63"/>
      <c r="L99" s="75">
        <f t="shared" si="57"/>
        <v>4911.0337650015581</v>
      </c>
      <c r="M99" s="65">
        <f t="shared" si="58"/>
        <v>4419.9303885014024</v>
      </c>
      <c r="N99" s="63">
        <f t="shared" si="59"/>
        <v>0</v>
      </c>
      <c r="O99" s="66">
        <f t="shared" si="60"/>
        <v>4419.9303885014024</v>
      </c>
      <c r="P99" s="63">
        <f t="shared" si="61"/>
        <v>3928.8270120012467</v>
      </c>
      <c r="Q99" s="63">
        <f t="shared" si="62"/>
        <v>0</v>
      </c>
      <c r="R99" s="67">
        <f t="shared" si="63"/>
        <v>3928.8270120012467</v>
      </c>
      <c r="S99" s="65">
        <f t="shared" si="64"/>
        <v>3437.7236355010905</v>
      </c>
      <c r="T99" s="63">
        <f t="shared" si="65"/>
        <v>0</v>
      </c>
      <c r="U99" s="66">
        <f t="shared" si="66"/>
        <v>3437.7236355010905</v>
      </c>
      <c r="V99" s="65">
        <f t="shared" si="67"/>
        <v>2946.6202590009348</v>
      </c>
      <c r="W99" s="63">
        <f t="shared" si="68"/>
        <v>0</v>
      </c>
      <c r="X99" s="66">
        <f t="shared" si="69"/>
        <v>2946.6202590009348</v>
      </c>
      <c r="Y99" s="65">
        <f t="shared" si="30"/>
        <v>2455.516882500779</v>
      </c>
      <c r="Z99" s="63">
        <f t="shared" si="70"/>
        <v>0</v>
      </c>
      <c r="AA99" s="66">
        <f t="shared" si="71"/>
        <v>2455.516882500779</v>
      </c>
    </row>
    <row r="100" spans="1:27" s="30" customFormat="1" ht="13.5" customHeight="1">
      <c r="A100" s="124">
        <v>5</v>
      </c>
      <c r="B100" s="217">
        <v>43221</v>
      </c>
      <c r="C100" s="57">
        <v>954</v>
      </c>
      <c r="D100" s="96">
        <f>'base(indices)'!G104</f>
        <v>1.1670921400000001</v>
      </c>
      <c r="E100" s="58">
        <f t="shared" si="52"/>
        <v>1113.4059015600001</v>
      </c>
      <c r="F100" s="360">
        <f>'base(indices)'!I105</f>
        <v>1.7061E-2</v>
      </c>
      <c r="G100" s="60">
        <f t="shared" si="53"/>
        <v>18.995818086515161</v>
      </c>
      <c r="H100" s="190">
        <f t="shared" si="54"/>
        <v>4529.6068785860607</v>
      </c>
      <c r="I100" s="107">
        <f t="shared" si="55"/>
        <v>371.13530052000004</v>
      </c>
      <c r="J100" s="107">
        <f t="shared" si="56"/>
        <v>4900.7421791060606</v>
      </c>
      <c r="K100" s="49"/>
      <c r="L100" s="50">
        <f t="shared" si="57"/>
        <v>4900.7421791060606</v>
      </c>
      <c r="M100" s="51">
        <f t="shared" si="58"/>
        <v>4410.6679611954551</v>
      </c>
      <c r="N100" s="49">
        <f t="shared" si="59"/>
        <v>0</v>
      </c>
      <c r="O100" s="52">
        <f t="shared" si="60"/>
        <v>4410.6679611954551</v>
      </c>
      <c r="P100" s="73">
        <f t="shared" si="61"/>
        <v>3920.5937432848486</v>
      </c>
      <c r="Q100" s="49">
        <f t="shared" si="62"/>
        <v>0</v>
      </c>
      <c r="R100" s="53">
        <f t="shared" si="63"/>
        <v>3920.5937432848486</v>
      </c>
      <c r="S100" s="51">
        <f t="shared" si="64"/>
        <v>3430.5195253742422</v>
      </c>
      <c r="T100" s="49">
        <f t="shared" si="65"/>
        <v>0</v>
      </c>
      <c r="U100" s="52">
        <f t="shared" si="66"/>
        <v>3430.5195253742422</v>
      </c>
      <c r="V100" s="51">
        <f t="shared" si="67"/>
        <v>2940.4453074636363</v>
      </c>
      <c r="W100" s="49">
        <f t="shared" si="68"/>
        <v>0</v>
      </c>
      <c r="X100" s="52">
        <f t="shared" si="69"/>
        <v>2940.4453074636363</v>
      </c>
      <c r="Y100" s="51">
        <f t="shared" si="30"/>
        <v>2450.3710895530303</v>
      </c>
      <c r="Z100" s="49">
        <f t="shared" si="70"/>
        <v>0</v>
      </c>
      <c r="AA100" s="52">
        <f t="shared" si="71"/>
        <v>2450.3710895530303</v>
      </c>
    </row>
    <row r="101" spans="1:27" s="30" customFormat="1" ht="13.5" customHeight="1">
      <c r="A101" s="124">
        <v>5</v>
      </c>
      <c r="B101" s="216">
        <v>43252</v>
      </c>
      <c r="C101" s="57">
        <v>954</v>
      </c>
      <c r="D101" s="96">
        <f>'base(indices)'!G105</f>
        <v>1.1654605</v>
      </c>
      <c r="E101" s="58">
        <f t="shared" si="52"/>
        <v>1111.8493169999999</v>
      </c>
      <c r="F101" s="360">
        <f>'base(indices)'!I106</f>
        <v>1.7061E-2</v>
      </c>
      <c r="G101" s="60">
        <f t="shared" si="53"/>
        <v>18.969261197336998</v>
      </c>
      <c r="H101" s="190">
        <f t="shared" si="54"/>
        <v>4523.2743127893473</v>
      </c>
      <c r="I101" s="106">
        <f t="shared" si="55"/>
        <v>370.61643899999996</v>
      </c>
      <c r="J101" s="106">
        <f t="shared" si="56"/>
        <v>4893.8907517893476</v>
      </c>
      <c r="K101" s="63"/>
      <c r="L101" s="75">
        <f t="shared" si="57"/>
        <v>4893.8907517893476</v>
      </c>
      <c r="M101" s="65">
        <f t="shared" si="58"/>
        <v>4404.5016766104127</v>
      </c>
      <c r="N101" s="63">
        <f t="shared" si="59"/>
        <v>0</v>
      </c>
      <c r="O101" s="66">
        <f t="shared" si="60"/>
        <v>4404.5016766104127</v>
      </c>
      <c r="P101" s="63">
        <f t="shared" si="61"/>
        <v>3915.1126014314782</v>
      </c>
      <c r="Q101" s="63">
        <f t="shared" si="62"/>
        <v>0</v>
      </c>
      <c r="R101" s="67">
        <f t="shared" si="63"/>
        <v>3915.1126014314782</v>
      </c>
      <c r="S101" s="65">
        <f t="shared" si="64"/>
        <v>3425.7235262525433</v>
      </c>
      <c r="T101" s="63">
        <f t="shared" si="65"/>
        <v>0</v>
      </c>
      <c r="U101" s="66">
        <f t="shared" si="66"/>
        <v>3425.7235262525433</v>
      </c>
      <c r="V101" s="65">
        <f t="shared" si="67"/>
        <v>2936.3344510736083</v>
      </c>
      <c r="W101" s="63">
        <f t="shared" si="68"/>
        <v>0</v>
      </c>
      <c r="X101" s="66">
        <f t="shared" si="69"/>
        <v>2936.3344510736083</v>
      </c>
      <c r="Y101" s="65">
        <f t="shared" si="30"/>
        <v>2446.9453758946738</v>
      </c>
      <c r="Z101" s="63">
        <f t="shared" si="70"/>
        <v>0</v>
      </c>
      <c r="AA101" s="66">
        <f t="shared" si="71"/>
        <v>2446.9453758946738</v>
      </c>
    </row>
    <row r="102" spans="1:27" s="30" customFormat="1" ht="13.5" customHeight="1">
      <c r="A102" s="124">
        <v>5</v>
      </c>
      <c r="B102" s="217">
        <v>43282</v>
      </c>
      <c r="C102" s="57">
        <v>954</v>
      </c>
      <c r="D102" s="96">
        <f>'base(indices)'!G106</f>
        <v>1.1526659100000001</v>
      </c>
      <c r="E102" s="58">
        <f t="shared" si="52"/>
        <v>1099.6432781400001</v>
      </c>
      <c r="F102" s="360">
        <f>'base(indices)'!I107</f>
        <v>1.7061E-2</v>
      </c>
      <c r="G102" s="60">
        <f t="shared" si="53"/>
        <v>18.761013968346543</v>
      </c>
      <c r="H102" s="190">
        <f t="shared" si="54"/>
        <v>4473.6171684333867</v>
      </c>
      <c r="I102" s="107">
        <f t="shared" si="55"/>
        <v>366.54775938000006</v>
      </c>
      <c r="J102" s="107">
        <f t="shared" si="56"/>
        <v>4840.1649278133864</v>
      </c>
      <c r="K102" s="49"/>
      <c r="L102" s="50">
        <f t="shared" si="57"/>
        <v>4840.1649278133864</v>
      </c>
      <c r="M102" s="51">
        <f t="shared" si="58"/>
        <v>4356.1484350320479</v>
      </c>
      <c r="N102" s="49">
        <f t="shared" si="59"/>
        <v>0</v>
      </c>
      <c r="O102" s="52">
        <f t="shared" si="60"/>
        <v>4356.1484350320479</v>
      </c>
      <c r="P102" s="73">
        <f t="shared" si="61"/>
        <v>3872.1319422507095</v>
      </c>
      <c r="Q102" s="49">
        <f t="shared" si="62"/>
        <v>0</v>
      </c>
      <c r="R102" s="53">
        <f t="shared" si="63"/>
        <v>3872.1319422507095</v>
      </c>
      <c r="S102" s="51">
        <f t="shared" si="64"/>
        <v>3388.1154494693701</v>
      </c>
      <c r="T102" s="49">
        <f t="shared" si="65"/>
        <v>0</v>
      </c>
      <c r="U102" s="52">
        <f t="shared" si="66"/>
        <v>3388.1154494693701</v>
      </c>
      <c r="V102" s="51">
        <f t="shared" si="67"/>
        <v>2904.0989566880316</v>
      </c>
      <c r="W102" s="49">
        <f t="shared" si="68"/>
        <v>0</v>
      </c>
      <c r="X102" s="52">
        <f t="shared" si="69"/>
        <v>2904.0989566880316</v>
      </c>
      <c r="Y102" s="51">
        <f t="shared" si="30"/>
        <v>2420.0824639066932</v>
      </c>
      <c r="Z102" s="49">
        <f t="shared" si="70"/>
        <v>0</v>
      </c>
      <c r="AA102" s="52">
        <f t="shared" si="71"/>
        <v>2420.0824639066932</v>
      </c>
    </row>
    <row r="103" spans="1:27" s="30" customFormat="1" ht="13.5" customHeight="1">
      <c r="A103" s="124">
        <v>5</v>
      </c>
      <c r="B103" s="216">
        <v>43313</v>
      </c>
      <c r="C103" s="57">
        <v>954</v>
      </c>
      <c r="D103" s="96">
        <f>'base(indices)'!G107</f>
        <v>1.14533576</v>
      </c>
      <c r="E103" s="58">
        <f t="shared" si="52"/>
        <v>1092.6503150400001</v>
      </c>
      <c r="F103" s="360">
        <f>'base(indices)'!I108</f>
        <v>1.7061E-2</v>
      </c>
      <c r="G103" s="60">
        <f t="shared" si="53"/>
        <v>18.641707024897443</v>
      </c>
      <c r="H103" s="190">
        <f t="shared" si="54"/>
        <v>4445.1680882595901</v>
      </c>
      <c r="I103" s="106">
        <f t="shared" si="55"/>
        <v>364.21677168000002</v>
      </c>
      <c r="J103" s="106">
        <f t="shared" si="56"/>
        <v>4809.3848599395906</v>
      </c>
      <c r="K103" s="63"/>
      <c r="L103" s="75">
        <f t="shared" si="57"/>
        <v>4809.3848599395906</v>
      </c>
      <c r="M103" s="65">
        <f t="shared" si="58"/>
        <v>4328.4463739456314</v>
      </c>
      <c r="N103" s="63">
        <f t="shared" si="59"/>
        <v>0</v>
      </c>
      <c r="O103" s="66">
        <f t="shared" si="60"/>
        <v>4328.4463739456314</v>
      </c>
      <c r="P103" s="63">
        <f t="shared" si="61"/>
        <v>3847.5078879516727</v>
      </c>
      <c r="Q103" s="63">
        <f t="shared" si="62"/>
        <v>0</v>
      </c>
      <c r="R103" s="67">
        <f t="shared" si="63"/>
        <v>3847.5078879516727</v>
      </c>
      <c r="S103" s="65">
        <f t="shared" si="64"/>
        <v>3366.5694019577131</v>
      </c>
      <c r="T103" s="63">
        <f t="shared" si="65"/>
        <v>0</v>
      </c>
      <c r="U103" s="66">
        <f t="shared" si="66"/>
        <v>3366.5694019577131</v>
      </c>
      <c r="V103" s="65">
        <f t="shared" si="67"/>
        <v>2885.6309159637544</v>
      </c>
      <c r="W103" s="63">
        <f t="shared" si="68"/>
        <v>0</v>
      </c>
      <c r="X103" s="66">
        <f t="shared" si="69"/>
        <v>2885.6309159637544</v>
      </c>
      <c r="Y103" s="65">
        <f t="shared" si="30"/>
        <v>2404.6924299697953</v>
      </c>
      <c r="Z103" s="63">
        <f t="shared" si="70"/>
        <v>0</v>
      </c>
      <c r="AA103" s="66">
        <f t="shared" si="71"/>
        <v>2404.6924299697953</v>
      </c>
    </row>
    <row r="104" spans="1:27" s="30" customFormat="1" ht="13.5" customHeight="1">
      <c r="A104" s="124">
        <v>5</v>
      </c>
      <c r="B104" s="216">
        <v>43344</v>
      </c>
      <c r="C104" s="57">
        <v>954</v>
      </c>
      <c r="D104" s="96">
        <f>'base(indices)'!G108</f>
        <v>1.1438487500000001</v>
      </c>
      <c r="E104" s="58">
        <f t="shared" si="52"/>
        <v>1091.2317075000001</v>
      </c>
      <c r="F104" s="360">
        <f>'base(indices)'!I109</f>
        <v>1.7061E-2</v>
      </c>
      <c r="G104" s="60">
        <f t="shared" si="53"/>
        <v>18.6175041616575</v>
      </c>
      <c r="H104" s="190">
        <f t="shared" si="54"/>
        <v>4439.3968466466304</v>
      </c>
      <c r="I104" s="107">
        <f t="shared" si="55"/>
        <v>363.74390250000005</v>
      </c>
      <c r="J104" s="107">
        <f t="shared" si="56"/>
        <v>4803.1407491466307</v>
      </c>
      <c r="K104" s="49"/>
      <c r="L104" s="50">
        <f t="shared" si="57"/>
        <v>4803.1407491466307</v>
      </c>
      <c r="M104" s="51">
        <f t="shared" si="58"/>
        <v>4322.8266742319674</v>
      </c>
      <c r="N104" s="49">
        <f t="shared" si="59"/>
        <v>0</v>
      </c>
      <c r="O104" s="52">
        <f t="shared" si="60"/>
        <v>4322.8266742319674</v>
      </c>
      <c r="P104" s="73">
        <f t="shared" si="61"/>
        <v>3842.5125993173046</v>
      </c>
      <c r="Q104" s="49">
        <f t="shared" si="62"/>
        <v>0</v>
      </c>
      <c r="R104" s="53">
        <f t="shared" si="63"/>
        <v>3842.5125993173046</v>
      </c>
      <c r="S104" s="51">
        <f t="shared" si="64"/>
        <v>3362.1985244026414</v>
      </c>
      <c r="T104" s="49">
        <f t="shared" si="65"/>
        <v>0</v>
      </c>
      <c r="U104" s="52">
        <f t="shared" si="66"/>
        <v>3362.1985244026414</v>
      </c>
      <c r="V104" s="51">
        <f t="shared" si="67"/>
        <v>2881.8844494879781</v>
      </c>
      <c r="W104" s="49">
        <f t="shared" si="68"/>
        <v>0</v>
      </c>
      <c r="X104" s="52">
        <f t="shared" si="69"/>
        <v>2881.8844494879781</v>
      </c>
      <c r="Y104" s="51">
        <f t="shared" ref="Y104:Y131" si="72">J104*Y$10</f>
        <v>2401.5703745733153</v>
      </c>
      <c r="Z104" s="49">
        <f t="shared" si="70"/>
        <v>0</v>
      </c>
      <c r="AA104" s="52">
        <f t="shared" si="71"/>
        <v>2401.5703745733153</v>
      </c>
    </row>
    <row r="105" spans="1:27" s="30" customFormat="1" ht="13.5" customHeight="1">
      <c r="A105" s="124">
        <v>5</v>
      </c>
      <c r="B105" s="217">
        <v>43374</v>
      </c>
      <c r="C105" s="57">
        <v>954</v>
      </c>
      <c r="D105" s="96">
        <f>'base(indices)'!G109</f>
        <v>1.1428202199999999</v>
      </c>
      <c r="E105" s="58">
        <f t="shared" si="52"/>
        <v>1090.25048988</v>
      </c>
      <c r="F105" s="360">
        <f>'base(indices)'!I110</f>
        <v>1.7061E-2</v>
      </c>
      <c r="G105" s="60">
        <f t="shared" si="53"/>
        <v>18.60076360784268</v>
      </c>
      <c r="H105" s="190">
        <f t="shared" si="54"/>
        <v>4435.4050139513711</v>
      </c>
      <c r="I105" s="106">
        <f t="shared" si="55"/>
        <v>363.41682996000003</v>
      </c>
      <c r="J105" s="106">
        <f t="shared" si="56"/>
        <v>4798.8218439113707</v>
      </c>
      <c r="K105" s="63"/>
      <c r="L105" s="75">
        <f t="shared" si="57"/>
        <v>4798.8218439113707</v>
      </c>
      <c r="M105" s="65">
        <f t="shared" si="58"/>
        <v>4318.9396595202334</v>
      </c>
      <c r="N105" s="63">
        <f t="shared" si="59"/>
        <v>0</v>
      </c>
      <c r="O105" s="66">
        <f t="shared" si="60"/>
        <v>4318.9396595202334</v>
      </c>
      <c r="P105" s="63">
        <f t="shared" si="61"/>
        <v>3839.0574751290969</v>
      </c>
      <c r="Q105" s="63">
        <f t="shared" si="62"/>
        <v>0</v>
      </c>
      <c r="R105" s="67">
        <f t="shared" si="63"/>
        <v>3839.0574751290969</v>
      </c>
      <c r="S105" s="65">
        <f t="shared" si="64"/>
        <v>3359.1752907379591</v>
      </c>
      <c r="T105" s="63">
        <f t="shared" si="65"/>
        <v>0</v>
      </c>
      <c r="U105" s="66">
        <f t="shared" si="66"/>
        <v>3359.1752907379591</v>
      </c>
      <c r="V105" s="65">
        <f t="shared" si="67"/>
        <v>2879.2931063468222</v>
      </c>
      <c r="W105" s="63">
        <f t="shared" si="68"/>
        <v>0</v>
      </c>
      <c r="X105" s="66">
        <f t="shared" si="69"/>
        <v>2879.2931063468222</v>
      </c>
      <c r="Y105" s="65">
        <f t="shared" si="72"/>
        <v>2399.4109219556854</v>
      </c>
      <c r="Z105" s="63">
        <f t="shared" si="70"/>
        <v>0</v>
      </c>
      <c r="AA105" s="66">
        <f t="shared" si="71"/>
        <v>2399.4109219556854</v>
      </c>
    </row>
    <row r="106" spans="1:27" s="30" customFormat="1" ht="13.5" customHeight="1">
      <c r="A106" s="124">
        <v>5</v>
      </c>
      <c r="B106" s="216">
        <v>43405</v>
      </c>
      <c r="C106" s="174">
        <v>954</v>
      </c>
      <c r="D106" s="96">
        <f>'base(indices)'!G110</f>
        <v>1.13623008</v>
      </c>
      <c r="E106" s="58">
        <f t="shared" si="52"/>
        <v>1083.9634963200001</v>
      </c>
      <c r="F106" s="360">
        <f>'base(indices)'!I111</f>
        <v>1.7061E-2</v>
      </c>
      <c r="G106" s="60">
        <f t="shared" si="53"/>
        <v>18.493501210715522</v>
      </c>
      <c r="H106" s="190">
        <f t="shared" si="54"/>
        <v>4409.8279901228625</v>
      </c>
      <c r="I106" s="107">
        <f t="shared" si="55"/>
        <v>361.32116544000002</v>
      </c>
      <c r="J106" s="107">
        <f t="shared" si="56"/>
        <v>4771.1491555628627</v>
      </c>
      <c r="K106" s="49"/>
      <c r="L106" s="50">
        <f t="shared" si="57"/>
        <v>4771.1491555628627</v>
      </c>
      <c r="M106" s="51">
        <f t="shared" si="58"/>
        <v>4294.0342400065765</v>
      </c>
      <c r="N106" s="49">
        <f t="shared" si="59"/>
        <v>0</v>
      </c>
      <c r="O106" s="52">
        <f t="shared" si="60"/>
        <v>4294.0342400065765</v>
      </c>
      <c r="P106" s="73">
        <f t="shared" si="61"/>
        <v>3816.9193244502903</v>
      </c>
      <c r="Q106" s="49">
        <f t="shared" si="62"/>
        <v>0</v>
      </c>
      <c r="R106" s="53">
        <f t="shared" si="63"/>
        <v>3816.9193244502903</v>
      </c>
      <c r="S106" s="51">
        <f t="shared" si="64"/>
        <v>3339.8044088940037</v>
      </c>
      <c r="T106" s="49">
        <f t="shared" si="65"/>
        <v>0</v>
      </c>
      <c r="U106" s="52">
        <f t="shared" si="66"/>
        <v>3339.8044088940037</v>
      </c>
      <c r="V106" s="51">
        <f t="shared" si="67"/>
        <v>2862.6894933377175</v>
      </c>
      <c r="W106" s="49">
        <f t="shared" si="68"/>
        <v>0</v>
      </c>
      <c r="X106" s="52">
        <f t="shared" si="69"/>
        <v>2862.6894933377175</v>
      </c>
      <c r="Y106" s="51">
        <f t="shared" si="72"/>
        <v>2385.5745777814313</v>
      </c>
      <c r="Z106" s="49">
        <f t="shared" si="70"/>
        <v>0</v>
      </c>
      <c r="AA106" s="52">
        <f t="shared" si="71"/>
        <v>2385.5745777814313</v>
      </c>
    </row>
    <row r="107" spans="1:27" s="30" customFormat="1" ht="13.5" customHeight="1" thickBot="1">
      <c r="A107" s="124">
        <v>5</v>
      </c>
      <c r="B107" s="218">
        <v>43435</v>
      </c>
      <c r="C107" s="174">
        <v>954</v>
      </c>
      <c r="D107" s="373">
        <f>'base(indices)'!G111</f>
        <v>1.1340753400000001</v>
      </c>
      <c r="E107" s="374">
        <f t="shared" si="52"/>
        <v>1081.9078743600001</v>
      </c>
      <c r="F107" s="362">
        <f>'base(indices)'!I112</f>
        <v>1.7061E-2</v>
      </c>
      <c r="G107" s="247">
        <f t="shared" si="53"/>
        <v>18.458430244455961</v>
      </c>
      <c r="H107" s="375">
        <f t="shared" si="54"/>
        <v>4401.465218417824</v>
      </c>
      <c r="I107" s="376">
        <f t="shared" si="55"/>
        <v>360.63595812</v>
      </c>
      <c r="J107" s="376">
        <f t="shared" si="56"/>
        <v>4762.1011765378244</v>
      </c>
      <c r="K107" s="377"/>
      <c r="L107" s="382">
        <f t="shared" si="57"/>
        <v>4762.1011765378244</v>
      </c>
      <c r="M107" s="379">
        <f t="shared" si="58"/>
        <v>4285.8910588840417</v>
      </c>
      <c r="N107" s="377">
        <f t="shared" si="59"/>
        <v>0</v>
      </c>
      <c r="O107" s="345">
        <f t="shared" si="60"/>
        <v>4285.8910588840417</v>
      </c>
      <c r="P107" s="377">
        <f t="shared" si="61"/>
        <v>3809.6809412302596</v>
      </c>
      <c r="Q107" s="377">
        <f t="shared" si="62"/>
        <v>0</v>
      </c>
      <c r="R107" s="380">
        <f t="shared" si="63"/>
        <v>3809.6809412302596</v>
      </c>
      <c r="S107" s="379">
        <f t="shared" si="64"/>
        <v>3333.470823576477</v>
      </c>
      <c r="T107" s="377">
        <f t="shared" si="65"/>
        <v>0</v>
      </c>
      <c r="U107" s="345">
        <f t="shared" si="66"/>
        <v>3333.470823576477</v>
      </c>
      <c r="V107" s="379">
        <f t="shared" si="67"/>
        <v>2857.2607059226943</v>
      </c>
      <c r="W107" s="377">
        <f t="shared" si="68"/>
        <v>0</v>
      </c>
      <c r="X107" s="345">
        <f t="shared" si="69"/>
        <v>2857.2607059226943</v>
      </c>
      <c r="Y107" s="379">
        <f t="shared" si="72"/>
        <v>2381.0505882689122</v>
      </c>
      <c r="Z107" s="377">
        <f t="shared" si="70"/>
        <v>0</v>
      </c>
      <c r="AA107" s="345">
        <f t="shared" si="71"/>
        <v>2381.0505882689122</v>
      </c>
    </row>
    <row r="108" spans="1:27" ht="13.5" customHeight="1">
      <c r="A108" s="275">
        <v>5</v>
      </c>
      <c r="B108" s="381">
        <v>43466</v>
      </c>
      <c r="C108" s="388">
        <v>998</v>
      </c>
      <c r="D108" s="97">
        <f>'base(indices)'!G112</f>
        <v>1.1358927700000001</v>
      </c>
      <c r="E108" s="163">
        <f t="shared" si="32"/>
        <v>1133.62098446</v>
      </c>
      <c r="F108" s="359">
        <f>'base(indices)'!I113</f>
        <v>1.7061E-2</v>
      </c>
      <c r="G108" s="87">
        <f t="shared" si="33"/>
        <v>19.340707615872059</v>
      </c>
      <c r="H108" s="276">
        <f t="shared" si="44"/>
        <v>4611.8467683034887</v>
      </c>
      <c r="I108" s="108">
        <f t="shared" si="46"/>
        <v>377.87366148666666</v>
      </c>
      <c r="J108" s="108">
        <f t="shared" si="45"/>
        <v>4989.7204297901553</v>
      </c>
      <c r="K108" s="165"/>
      <c r="L108" s="277">
        <f t="shared" si="49"/>
        <v>4989.7204297901553</v>
      </c>
      <c r="M108" s="54">
        <f t="shared" si="50"/>
        <v>4490.7483868111403</v>
      </c>
      <c r="N108" s="165">
        <f t="shared" si="47"/>
        <v>0</v>
      </c>
      <c r="O108" s="55">
        <f t="shared" si="48"/>
        <v>4490.7483868111403</v>
      </c>
      <c r="P108" s="128">
        <f t="shared" si="51"/>
        <v>3991.7763438321244</v>
      </c>
      <c r="Q108" s="165">
        <f t="shared" si="34"/>
        <v>0</v>
      </c>
      <c r="R108" s="166">
        <f t="shared" si="35"/>
        <v>3991.7763438321244</v>
      </c>
      <c r="S108" s="54">
        <f t="shared" si="36"/>
        <v>3492.8043008531085</v>
      </c>
      <c r="T108" s="165">
        <f t="shared" si="37"/>
        <v>0</v>
      </c>
      <c r="U108" s="55">
        <f t="shared" si="38"/>
        <v>3492.8043008531085</v>
      </c>
      <c r="V108" s="54">
        <f t="shared" si="39"/>
        <v>2993.8322578740931</v>
      </c>
      <c r="W108" s="165">
        <f t="shared" si="40"/>
        <v>0</v>
      </c>
      <c r="X108" s="55">
        <f t="shared" si="41"/>
        <v>2993.8322578740931</v>
      </c>
      <c r="Y108" s="54">
        <f t="shared" si="72"/>
        <v>2494.8602148950777</v>
      </c>
      <c r="Z108" s="165">
        <f t="shared" si="42"/>
        <v>0</v>
      </c>
      <c r="AA108" s="55">
        <f t="shared" si="43"/>
        <v>2494.8602148950777</v>
      </c>
    </row>
    <row r="109" spans="1:27" ht="13.5" customHeight="1">
      <c r="A109" s="124">
        <v>5</v>
      </c>
      <c r="B109" s="217">
        <v>43497</v>
      </c>
      <c r="C109" s="174">
        <v>998</v>
      </c>
      <c r="D109" s="96">
        <f>'base(indices)'!G113</f>
        <v>1.1324952800000001</v>
      </c>
      <c r="E109" s="58">
        <f t="shared" si="32"/>
        <v>1130.2302894400002</v>
      </c>
      <c r="F109" s="360">
        <f>'base(indices)'!I114</f>
        <v>1.7061E-2</v>
      </c>
      <c r="G109" s="60">
        <f t="shared" si="33"/>
        <v>19.282858968135844</v>
      </c>
      <c r="H109" s="190">
        <f t="shared" si="44"/>
        <v>4598.0525936325439</v>
      </c>
      <c r="I109" s="106">
        <f t="shared" si="46"/>
        <v>376.74342981333342</v>
      </c>
      <c r="J109" s="106">
        <f t="shared" si="45"/>
        <v>4974.7960234458769</v>
      </c>
      <c r="K109" s="63"/>
      <c r="L109" s="75">
        <f t="shared" si="49"/>
        <v>4974.7960234458769</v>
      </c>
      <c r="M109" s="65">
        <f t="shared" si="50"/>
        <v>4477.3164211012891</v>
      </c>
      <c r="N109" s="63">
        <f t="shared" si="47"/>
        <v>0</v>
      </c>
      <c r="O109" s="66">
        <f t="shared" si="48"/>
        <v>4477.3164211012891</v>
      </c>
      <c r="P109" s="63">
        <f t="shared" si="51"/>
        <v>3979.8368187567016</v>
      </c>
      <c r="Q109" s="63">
        <f t="shared" si="34"/>
        <v>0</v>
      </c>
      <c r="R109" s="67">
        <f t="shared" si="35"/>
        <v>3979.8368187567016</v>
      </c>
      <c r="S109" s="65">
        <f t="shared" si="36"/>
        <v>3482.3572164121138</v>
      </c>
      <c r="T109" s="63">
        <f t="shared" si="37"/>
        <v>0</v>
      </c>
      <c r="U109" s="66">
        <f t="shared" si="38"/>
        <v>3482.3572164121138</v>
      </c>
      <c r="V109" s="65">
        <f t="shared" si="39"/>
        <v>2984.8776140675259</v>
      </c>
      <c r="W109" s="63">
        <f t="shared" si="40"/>
        <v>0</v>
      </c>
      <c r="X109" s="66">
        <f t="shared" si="41"/>
        <v>2984.8776140675259</v>
      </c>
      <c r="Y109" s="65">
        <f t="shared" si="72"/>
        <v>2487.3980117229385</v>
      </c>
      <c r="Z109" s="63">
        <f t="shared" si="42"/>
        <v>0</v>
      </c>
      <c r="AA109" s="66">
        <f t="shared" si="43"/>
        <v>2487.3980117229385</v>
      </c>
    </row>
    <row r="110" spans="1:27" ht="13.5" customHeight="1">
      <c r="A110" s="124">
        <v>5</v>
      </c>
      <c r="B110" s="216">
        <v>43525</v>
      </c>
      <c r="C110" s="174">
        <v>998</v>
      </c>
      <c r="D110" s="96">
        <f>'base(indices)'!G114</f>
        <v>1.12865784</v>
      </c>
      <c r="E110" s="69">
        <f t="shared" si="32"/>
        <v>1126.4005243199999</v>
      </c>
      <c r="F110" s="360">
        <f>'base(indices)'!I115</f>
        <v>1.7061E-2</v>
      </c>
      <c r="G110" s="70">
        <f t="shared" si="33"/>
        <v>19.217519345423518</v>
      </c>
      <c r="H110" s="190">
        <f t="shared" si="44"/>
        <v>4582.4721746616942</v>
      </c>
      <c r="I110" s="107">
        <f t="shared" si="46"/>
        <v>375.46684144</v>
      </c>
      <c r="J110" s="107">
        <f t="shared" si="45"/>
        <v>4957.9390161016945</v>
      </c>
      <c r="K110" s="49"/>
      <c r="L110" s="50">
        <f t="shared" si="49"/>
        <v>4957.9390161016945</v>
      </c>
      <c r="M110" s="51">
        <f t="shared" si="50"/>
        <v>4462.1451144915254</v>
      </c>
      <c r="N110" s="49">
        <f t="shared" si="47"/>
        <v>0</v>
      </c>
      <c r="O110" s="52">
        <f t="shared" si="48"/>
        <v>4462.1451144915254</v>
      </c>
      <c r="P110" s="73">
        <f t="shared" si="51"/>
        <v>3966.3512128813559</v>
      </c>
      <c r="Q110" s="49">
        <f t="shared" si="34"/>
        <v>0</v>
      </c>
      <c r="R110" s="53">
        <f t="shared" si="35"/>
        <v>3966.3512128813559</v>
      </c>
      <c r="S110" s="51">
        <f t="shared" si="36"/>
        <v>3470.5573112711859</v>
      </c>
      <c r="T110" s="49">
        <f t="shared" si="37"/>
        <v>0</v>
      </c>
      <c r="U110" s="52">
        <f t="shared" si="38"/>
        <v>3470.5573112711859</v>
      </c>
      <c r="V110" s="51">
        <f t="shared" si="39"/>
        <v>2974.7634096610168</v>
      </c>
      <c r="W110" s="49">
        <f t="shared" si="40"/>
        <v>0</v>
      </c>
      <c r="X110" s="52">
        <f t="shared" si="41"/>
        <v>2974.7634096610168</v>
      </c>
      <c r="Y110" s="51">
        <f t="shared" si="72"/>
        <v>2478.9695080508473</v>
      </c>
      <c r="Z110" s="49">
        <f t="shared" si="42"/>
        <v>0</v>
      </c>
      <c r="AA110" s="52">
        <f t="shared" si="43"/>
        <v>2478.9695080508473</v>
      </c>
    </row>
    <row r="111" spans="1:27" ht="13.5" customHeight="1">
      <c r="A111" s="124">
        <v>5</v>
      </c>
      <c r="B111" s="217">
        <v>43556</v>
      </c>
      <c r="C111" s="174">
        <v>998</v>
      </c>
      <c r="D111" s="96">
        <f>'base(indices)'!G115</f>
        <v>1.1225958300000001</v>
      </c>
      <c r="E111" s="58">
        <f t="shared" si="32"/>
        <v>1120.3506383400002</v>
      </c>
      <c r="F111" s="360">
        <f>'base(indices)'!I116</f>
        <v>1.7061E-2</v>
      </c>
      <c r="G111" s="60">
        <f t="shared" si="33"/>
        <v>19.114302240718743</v>
      </c>
      <c r="H111" s="190">
        <f t="shared" si="44"/>
        <v>4557.8597623228752</v>
      </c>
      <c r="I111" s="106">
        <f t="shared" si="46"/>
        <v>373.45021278000007</v>
      </c>
      <c r="J111" s="106">
        <f t="shared" si="45"/>
        <v>4931.3099751028749</v>
      </c>
      <c r="K111" s="63"/>
      <c r="L111" s="75">
        <f t="shared" si="49"/>
        <v>4931.3099751028749</v>
      </c>
      <c r="M111" s="65">
        <f t="shared" si="50"/>
        <v>4438.1789775925872</v>
      </c>
      <c r="N111" s="63">
        <f t="shared" si="47"/>
        <v>0</v>
      </c>
      <c r="O111" s="66">
        <f t="shared" si="48"/>
        <v>4438.1789775925872</v>
      </c>
      <c r="P111" s="63">
        <f t="shared" si="51"/>
        <v>3945.0479800823</v>
      </c>
      <c r="Q111" s="63">
        <f t="shared" si="34"/>
        <v>0</v>
      </c>
      <c r="R111" s="67">
        <f t="shared" si="35"/>
        <v>3945.0479800823</v>
      </c>
      <c r="S111" s="65">
        <f t="shared" si="36"/>
        <v>3451.9169825720123</v>
      </c>
      <c r="T111" s="63">
        <f t="shared" si="37"/>
        <v>0</v>
      </c>
      <c r="U111" s="66">
        <f t="shared" si="38"/>
        <v>3451.9169825720123</v>
      </c>
      <c r="V111" s="65">
        <f t="shared" si="39"/>
        <v>2958.7859850617247</v>
      </c>
      <c r="W111" s="63">
        <f t="shared" si="40"/>
        <v>0</v>
      </c>
      <c r="X111" s="66">
        <f t="shared" si="41"/>
        <v>2958.7859850617247</v>
      </c>
      <c r="Y111" s="65">
        <f t="shared" si="72"/>
        <v>2465.6549875514374</v>
      </c>
      <c r="Z111" s="63">
        <f t="shared" si="42"/>
        <v>0</v>
      </c>
      <c r="AA111" s="66">
        <f t="shared" si="43"/>
        <v>2465.6549875514374</v>
      </c>
    </row>
    <row r="112" spans="1:27" ht="13.5" customHeight="1">
      <c r="A112" s="124">
        <v>5</v>
      </c>
      <c r="B112" s="216">
        <v>43586</v>
      </c>
      <c r="C112" s="174">
        <v>998</v>
      </c>
      <c r="D112" s="96">
        <f>'base(indices)'!G116</f>
        <v>1.11457092</v>
      </c>
      <c r="E112" s="69">
        <f t="shared" si="32"/>
        <v>1112.3417781600001</v>
      </c>
      <c r="F112" s="360">
        <f>'base(indices)'!I117</f>
        <v>1.7061E-2</v>
      </c>
      <c r="G112" s="70">
        <f t="shared" si="33"/>
        <v>18.97766307718776</v>
      </c>
      <c r="H112" s="190">
        <f t="shared" si="44"/>
        <v>4525.2777649487516</v>
      </c>
      <c r="I112" s="107">
        <f t="shared" si="46"/>
        <v>370.78059272000002</v>
      </c>
      <c r="J112" s="107">
        <f t="shared" si="45"/>
        <v>4896.0583576687513</v>
      </c>
      <c r="K112" s="49"/>
      <c r="L112" s="50">
        <f t="shared" si="49"/>
        <v>4896.0583576687513</v>
      </c>
      <c r="M112" s="51">
        <f t="shared" si="50"/>
        <v>4406.452521901876</v>
      </c>
      <c r="N112" s="49">
        <f t="shared" si="47"/>
        <v>0</v>
      </c>
      <c r="O112" s="52">
        <f t="shared" si="48"/>
        <v>4406.452521901876</v>
      </c>
      <c r="P112" s="73">
        <f t="shared" si="51"/>
        <v>3916.8466861350012</v>
      </c>
      <c r="Q112" s="49">
        <f t="shared" si="34"/>
        <v>0</v>
      </c>
      <c r="R112" s="53">
        <f t="shared" si="35"/>
        <v>3916.8466861350012</v>
      </c>
      <c r="S112" s="51">
        <f t="shared" si="36"/>
        <v>3427.2408503681258</v>
      </c>
      <c r="T112" s="49">
        <f t="shared" si="37"/>
        <v>0</v>
      </c>
      <c r="U112" s="52">
        <f t="shared" si="38"/>
        <v>3427.2408503681258</v>
      </c>
      <c r="V112" s="51">
        <f t="shared" si="39"/>
        <v>2937.6350146012505</v>
      </c>
      <c r="W112" s="49">
        <f t="shared" si="40"/>
        <v>0</v>
      </c>
      <c r="X112" s="52">
        <f t="shared" si="41"/>
        <v>2937.6350146012505</v>
      </c>
      <c r="Y112" s="51">
        <f t="shared" si="72"/>
        <v>2448.0291788343757</v>
      </c>
      <c r="Z112" s="49">
        <f t="shared" si="42"/>
        <v>0</v>
      </c>
      <c r="AA112" s="52">
        <f t="shared" si="43"/>
        <v>2448.0291788343757</v>
      </c>
    </row>
    <row r="113" spans="1:27" ht="13.5" customHeight="1">
      <c r="A113" s="124">
        <v>5</v>
      </c>
      <c r="B113" s="217">
        <v>43617</v>
      </c>
      <c r="C113" s="174">
        <v>998</v>
      </c>
      <c r="D113" s="96">
        <f>'base(indices)'!G117</f>
        <v>1.11068352</v>
      </c>
      <c r="E113" s="58">
        <f t="shared" si="32"/>
        <v>1108.4621529600001</v>
      </c>
      <c r="F113" s="360">
        <f>'base(indices)'!I118</f>
        <v>1.7061E-2</v>
      </c>
      <c r="G113" s="60">
        <f t="shared" si="33"/>
        <v>18.911472791650564</v>
      </c>
      <c r="H113" s="190">
        <f t="shared" si="44"/>
        <v>4509.4945030066028</v>
      </c>
      <c r="I113" s="106">
        <f t="shared" si="46"/>
        <v>369.48738432000005</v>
      </c>
      <c r="J113" s="106">
        <f t="shared" si="45"/>
        <v>4878.9818873266031</v>
      </c>
      <c r="K113" s="63"/>
      <c r="L113" s="75">
        <f t="shared" si="49"/>
        <v>4878.9818873266031</v>
      </c>
      <c r="M113" s="65">
        <f t="shared" si="50"/>
        <v>4391.0836985939432</v>
      </c>
      <c r="N113" s="63">
        <f t="shared" si="47"/>
        <v>0</v>
      </c>
      <c r="O113" s="66">
        <f t="shared" si="48"/>
        <v>4391.0836985939432</v>
      </c>
      <c r="P113" s="63">
        <f t="shared" si="51"/>
        <v>3903.1855098612828</v>
      </c>
      <c r="Q113" s="63">
        <f t="shared" si="34"/>
        <v>0</v>
      </c>
      <c r="R113" s="67">
        <f t="shared" si="35"/>
        <v>3903.1855098612828</v>
      </c>
      <c r="S113" s="65">
        <f t="shared" si="36"/>
        <v>3415.2873211286219</v>
      </c>
      <c r="T113" s="63">
        <f t="shared" si="37"/>
        <v>0</v>
      </c>
      <c r="U113" s="66">
        <f t="shared" si="38"/>
        <v>3415.2873211286219</v>
      </c>
      <c r="V113" s="65">
        <f t="shared" si="39"/>
        <v>2927.389132395962</v>
      </c>
      <c r="W113" s="63">
        <f t="shared" si="40"/>
        <v>0</v>
      </c>
      <c r="X113" s="66">
        <f t="shared" si="41"/>
        <v>2927.389132395962</v>
      </c>
      <c r="Y113" s="65">
        <f t="shared" si="72"/>
        <v>2439.4909436633016</v>
      </c>
      <c r="Z113" s="63">
        <f t="shared" si="42"/>
        <v>0</v>
      </c>
      <c r="AA113" s="66">
        <f t="shared" si="43"/>
        <v>2439.4909436633016</v>
      </c>
    </row>
    <row r="114" spans="1:27" ht="13.5" customHeight="1">
      <c r="A114" s="124">
        <v>5</v>
      </c>
      <c r="B114" s="216">
        <v>43647</v>
      </c>
      <c r="C114" s="174">
        <v>998</v>
      </c>
      <c r="D114" s="96">
        <f>'base(indices)'!G118</f>
        <v>1.11001751</v>
      </c>
      <c r="E114" s="69">
        <f t="shared" si="32"/>
        <v>1107.7974749800001</v>
      </c>
      <c r="F114" s="360">
        <f>'base(indices)'!I119</f>
        <v>1.7061E-2</v>
      </c>
      <c r="G114" s="70">
        <f t="shared" si="33"/>
        <v>18.900132720633781</v>
      </c>
      <c r="H114" s="190">
        <f t="shared" si="44"/>
        <v>4506.7904308025354</v>
      </c>
      <c r="I114" s="107">
        <f t="shared" si="46"/>
        <v>369.26582499333335</v>
      </c>
      <c r="J114" s="107">
        <f t="shared" si="45"/>
        <v>4876.0562557958692</v>
      </c>
      <c r="K114" s="49"/>
      <c r="L114" s="50">
        <f t="shared" si="49"/>
        <v>4876.0562557958692</v>
      </c>
      <c r="M114" s="51">
        <f t="shared" si="50"/>
        <v>4388.4506302162827</v>
      </c>
      <c r="N114" s="49">
        <f t="shared" si="47"/>
        <v>0</v>
      </c>
      <c r="O114" s="52">
        <f t="shared" si="48"/>
        <v>4388.4506302162827</v>
      </c>
      <c r="P114" s="73">
        <f t="shared" si="51"/>
        <v>3900.8450046366956</v>
      </c>
      <c r="Q114" s="49">
        <f t="shared" si="34"/>
        <v>0</v>
      </c>
      <c r="R114" s="53">
        <f t="shared" si="35"/>
        <v>3900.8450046366956</v>
      </c>
      <c r="S114" s="51">
        <f t="shared" si="36"/>
        <v>3413.2393790571082</v>
      </c>
      <c r="T114" s="49">
        <f t="shared" si="37"/>
        <v>0</v>
      </c>
      <c r="U114" s="52">
        <f t="shared" si="38"/>
        <v>3413.2393790571082</v>
      </c>
      <c r="V114" s="51">
        <f t="shared" si="39"/>
        <v>2925.6337534775216</v>
      </c>
      <c r="W114" s="49">
        <f t="shared" si="40"/>
        <v>0</v>
      </c>
      <c r="X114" s="52">
        <f t="shared" si="41"/>
        <v>2925.6337534775216</v>
      </c>
      <c r="Y114" s="51">
        <f t="shared" si="72"/>
        <v>2438.0281278979346</v>
      </c>
      <c r="Z114" s="49">
        <f t="shared" si="42"/>
        <v>0</v>
      </c>
      <c r="AA114" s="52">
        <f t="shared" si="43"/>
        <v>2438.0281278979346</v>
      </c>
    </row>
    <row r="115" spans="1:27" ht="13.5" customHeight="1">
      <c r="A115" s="124">
        <v>5</v>
      </c>
      <c r="B115" s="217">
        <v>43678</v>
      </c>
      <c r="C115" s="174">
        <v>998</v>
      </c>
      <c r="D115" s="96">
        <f>'base(indices)'!G119</f>
        <v>1.10901939</v>
      </c>
      <c r="E115" s="58">
        <f t="shared" si="32"/>
        <v>1106.80135122</v>
      </c>
      <c r="F115" s="360">
        <f>'base(indices)'!I120</f>
        <v>1.7061E-2</v>
      </c>
      <c r="G115" s="60">
        <f t="shared" si="33"/>
        <v>18.883137853164421</v>
      </c>
      <c r="H115" s="190">
        <f t="shared" si="44"/>
        <v>4502.7379562926581</v>
      </c>
      <c r="I115" s="106">
        <f t="shared" si="46"/>
        <v>368.93378374000002</v>
      </c>
      <c r="J115" s="106">
        <f t="shared" si="45"/>
        <v>4871.6717400326579</v>
      </c>
      <c r="K115" s="63"/>
      <c r="L115" s="75">
        <f t="shared" si="49"/>
        <v>4871.6717400326579</v>
      </c>
      <c r="M115" s="65">
        <f t="shared" si="50"/>
        <v>4384.5045660293927</v>
      </c>
      <c r="N115" s="63">
        <f t="shared" si="47"/>
        <v>0</v>
      </c>
      <c r="O115" s="66">
        <f t="shared" si="48"/>
        <v>4384.5045660293927</v>
      </c>
      <c r="P115" s="63">
        <f t="shared" si="51"/>
        <v>3897.3373920261265</v>
      </c>
      <c r="Q115" s="63">
        <f t="shared" si="34"/>
        <v>0</v>
      </c>
      <c r="R115" s="67">
        <f t="shared" si="35"/>
        <v>3897.3373920261265</v>
      </c>
      <c r="S115" s="65">
        <f t="shared" si="36"/>
        <v>3410.1702180228604</v>
      </c>
      <c r="T115" s="63">
        <f t="shared" si="37"/>
        <v>0</v>
      </c>
      <c r="U115" s="66">
        <f t="shared" si="38"/>
        <v>3410.1702180228604</v>
      </c>
      <c r="V115" s="65">
        <f t="shared" si="39"/>
        <v>2923.0030440195947</v>
      </c>
      <c r="W115" s="63">
        <f t="shared" si="40"/>
        <v>0</v>
      </c>
      <c r="X115" s="66">
        <f t="shared" si="41"/>
        <v>2923.0030440195947</v>
      </c>
      <c r="Y115" s="65">
        <f t="shared" si="72"/>
        <v>2435.835870016329</v>
      </c>
      <c r="Z115" s="63">
        <f t="shared" si="42"/>
        <v>0</v>
      </c>
      <c r="AA115" s="66">
        <f t="shared" si="43"/>
        <v>2435.835870016329</v>
      </c>
    </row>
    <row r="116" spans="1:27" ht="13.5" customHeight="1">
      <c r="A116" s="124">
        <v>5</v>
      </c>
      <c r="B116" s="216">
        <v>43709</v>
      </c>
      <c r="C116" s="174">
        <v>998</v>
      </c>
      <c r="D116" s="96">
        <f>'base(indices)'!G120</f>
        <v>1.10813289</v>
      </c>
      <c r="E116" s="69">
        <f t="shared" si="32"/>
        <v>1105.9166242200001</v>
      </c>
      <c r="F116" s="360">
        <f>'base(indices)'!I121</f>
        <v>1.7061E-2</v>
      </c>
      <c r="G116" s="70">
        <f t="shared" si="33"/>
        <v>18.868043525817424</v>
      </c>
      <c r="H116" s="190">
        <f t="shared" si="44"/>
        <v>4499.1386709832705</v>
      </c>
      <c r="I116" s="107">
        <f t="shared" si="46"/>
        <v>368.63887474000006</v>
      </c>
      <c r="J116" s="107">
        <f t="shared" si="45"/>
        <v>4867.7775457232701</v>
      </c>
      <c r="K116" s="49"/>
      <c r="L116" s="50">
        <f t="shared" si="49"/>
        <v>4867.7775457232701</v>
      </c>
      <c r="M116" s="51">
        <f t="shared" si="50"/>
        <v>4380.9997911509436</v>
      </c>
      <c r="N116" s="49">
        <f t="shared" si="47"/>
        <v>0</v>
      </c>
      <c r="O116" s="52">
        <f t="shared" si="48"/>
        <v>4380.9997911509436</v>
      </c>
      <c r="P116" s="73">
        <f t="shared" si="51"/>
        <v>3894.2220365786161</v>
      </c>
      <c r="Q116" s="49">
        <f t="shared" si="34"/>
        <v>0</v>
      </c>
      <c r="R116" s="53">
        <f t="shared" si="35"/>
        <v>3894.2220365786161</v>
      </c>
      <c r="S116" s="51">
        <f t="shared" si="36"/>
        <v>3407.4442820062891</v>
      </c>
      <c r="T116" s="49">
        <f t="shared" si="37"/>
        <v>0</v>
      </c>
      <c r="U116" s="52">
        <f t="shared" si="38"/>
        <v>3407.4442820062891</v>
      </c>
      <c r="V116" s="51">
        <f t="shared" si="39"/>
        <v>2920.6665274339621</v>
      </c>
      <c r="W116" s="49">
        <f t="shared" si="40"/>
        <v>0</v>
      </c>
      <c r="X116" s="52">
        <f t="shared" si="41"/>
        <v>2920.6665274339621</v>
      </c>
      <c r="Y116" s="51">
        <f t="shared" si="72"/>
        <v>2433.8887728616351</v>
      </c>
      <c r="Z116" s="49">
        <f t="shared" si="42"/>
        <v>0</v>
      </c>
      <c r="AA116" s="52">
        <f t="shared" si="43"/>
        <v>2433.8887728616351</v>
      </c>
    </row>
    <row r="117" spans="1:27" ht="13.5" customHeight="1">
      <c r="A117" s="124">
        <v>5</v>
      </c>
      <c r="B117" s="216">
        <v>43739</v>
      </c>
      <c r="C117" s="174">
        <v>998</v>
      </c>
      <c r="D117" s="96">
        <f>'base(indices)'!G121</f>
        <v>1.1071364699999999</v>
      </c>
      <c r="E117" s="58">
        <f t="shared" si="32"/>
        <v>1104.9221970599999</v>
      </c>
      <c r="F117" s="360">
        <f>'base(indices)'!I122</f>
        <v>1.7061E-2</v>
      </c>
      <c r="G117" s="60">
        <f t="shared" si="33"/>
        <v>18.851077604040658</v>
      </c>
      <c r="H117" s="190">
        <f t="shared" si="44"/>
        <v>4495.0930986561625</v>
      </c>
      <c r="I117" s="106">
        <f t="shared" si="46"/>
        <v>368.30739901999999</v>
      </c>
      <c r="J117" s="106">
        <f t="shared" si="45"/>
        <v>4863.4004976761626</v>
      </c>
      <c r="K117" s="63"/>
      <c r="L117" s="75">
        <f t="shared" si="49"/>
        <v>4863.4004976761626</v>
      </c>
      <c r="M117" s="65">
        <f t="shared" si="50"/>
        <v>4377.0604479085468</v>
      </c>
      <c r="N117" s="63">
        <f t="shared" si="47"/>
        <v>0</v>
      </c>
      <c r="O117" s="66">
        <f t="shared" si="48"/>
        <v>4377.0604479085468</v>
      </c>
      <c r="P117" s="63">
        <f t="shared" si="51"/>
        <v>3890.7203981409302</v>
      </c>
      <c r="Q117" s="63">
        <f t="shared" si="34"/>
        <v>0</v>
      </c>
      <c r="R117" s="67">
        <f t="shared" si="35"/>
        <v>3890.7203981409302</v>
      </c>
      <c r="S117" s="65">
        <f t="shared" si="36"/>
        <v>3404.3803483733136</v>
      </c>
      <c r="T117" s="63">
        <f t="shared" si="37"/>
        <v>0</v>
      </c>
      <c r="U117" s="66">
        <f t="shared" si="38"/>
        <v>3404.3803483733136</v>
      </c>
      <c r="V117" s="65">
        <f t="shared" si="39"/>
        <v>2918.0402986056974</v>
      </c>
      <c r="W117" s="63">
        <f t="shared" si="40"/>
        <v>0</v>
      </c>
      <c r="X117" s="66">
        <f t="shared" si="41"/>
        <v>2918.0402986056974</v>
      </c>
      <c r="Y117" s="65">
        <f t="shared" si="72"/>
        <v>2431.7002488380813</v>
      </c>
      <c r="Z117" s="63">
        <f t="shared" si="42"/>
        <v>0</v>
      </c>
      <c r="AA117" s="66">
        <f t="shared" si="43"/>
        <v>2431.7002488380813</v>
      </c>
    </row>
    <row r="118" spans="1:27" ht="13.5" customHeight="1">
      <c r="A118" s="124">
        <v>5</v>
      </c>
      <c r="B118" s="217">
        <v>43770</v>
      </c>
      <c r="C118" s="174">
        <v>998</v>
      </c>
      <c r="D118" s="96">
        <f>'base(indices)'!G122</f>
        <v>1.10614094</v>
      </c>
      <c r="E118" s="69">
        <f t="shared" si="32"/>
        <v>1103.9286581199999</v>
      </c>
      <c r="F118" s="360">
        <f>'base(indices)'!I123</f>
        <v>1.7061E-2</v>
      </c>
      <c r="G118" s="70">
        <f t="shared" si="33"/>
        <v>18.83412683618532</v>
      </c>
      <c r="H118" s="190">
        <f>(E118+G118)*4</f>
        <v>4491.0511398247409</v>
      </c>
      <c r="I118" s="107">
        <f>E118/3</f>
        <v>367.97621937333332</v>
      </c>
      <c r="J118" s="107">
        <f t="shared" si="45"/>
        <v>4859.027359198074</v>
      </c>
      <c r="K118" s="49"/>
      <c r="L118" s="50">
        <f t="shared" si="49"/>
        <v>4859.027359198074</v>
      </c>
      <c r="M118" s="51">
        <f t="shared" si="50"/>
        <v>4373.1246232782669</v>
      </c>
      <c r="N118" s="49">
        <f t="shared" si="47"/>
        <v>0</v>
      </c>
      <c r="O118" s="52">
        <f t="shared" si="48"/>
        <v>4373.1246232782669</v>
      </c>
      <c r="P118" s="73">
        <f t="shared" si="51"/>
        <v>3887.2218873584593</v>
      </c>
      <c r="Q118" s="49">
        <f t="shared" si="34"/>
        <v>0</v>
      </c>
      <c r="R118" s="53">
        <f t="shared" si="35"/>
        <v>3887.2218873584593</v>
      </c>
      <c r="S118" s="51">
        <f t="shared" si="36"/>
        <v>3401.3191514386517</v>
      </c>
      <c r="T118" s="49">
        <f t="shared" si="37"/>
        <v>0</v>
      </c>
      <c r="U118" s="52">
        <f t="shared" si="38"/>
        <v>3401.3191514386517</v>
      </c>
      <c r="V118" s="51">
        <f t="shared" si="39"/>
        <v>2915.4164155188441</v>
      </c>
      <c r="W118" s="49">
        <f t="shared" si="40"/>
        <v>0</v>
      </c>
      <c r="X118" s="52">
        <f t="shared" si="41"/>
        <v>2915.4164155188441</v>
      </c>
      <c r="Y118" s="51">
        <f t="shared" si="72"/>
        <v>2429.513679599037</v>
      </c>
      <c r="Z118" s="49">
        <f t="shared" si="42"/>
        <v>0</v>
      </c>
      <c r="AA118" s="52">
        <f t="shared" si="43"/>
        <v>2429.513679599037</v>
      </c>
    </row>
    <row r="119" spans="1:27" ht="13.5" customHeight="1" thickBot="1">
      <c r="A119" s="229">
        <v>5</v>
      </c>
      <c r="B119" s="230">
        <v>43800</v>
      </c>
      <c r="C119" s="231">
        <v>998</v>
      </c>
      <c r="D119" s="278">
        <f>'base(indices)'!G123</f>
        <v>1.1045945100000001</v>
      </c>
      <c r="E119" s="279">
        <f t="shared" si="32"/>
        <v>1102.3853209800002</v>
      </c>
      <c r="F119" s="361">
        <f>'base(indices)'!I124</f>
        <v>1.7061E-2</v>
      </c>
      <c r="G119" s="233">
        <f t="shared" si="33"/>
        <v>18.807795961239783</v>
      </c>
      <c r="H119" s="280">
        <f t="shared" si="44"/>
        <v>4484.7724677649603</v>
      </c>
      <c r="I119" s="125">
        <f t="shared" si="46"/>
        <v>367.46177366000006</v>
      </c>
      <c r="J119" s="125">
        <f t="shared" si="45"/>
        <v>4852.2342414249606</v>
      </c>
      <c r="K119" s="94"/>
      <c r="L119" s="281">
        <f t="shared" si="49"/>
        <v>4852.2342414249606</v>
      </c>
      <c r="M119" s="258">
        <f t="shared" si="50"/>
        <v>4367.0108172824648</v>
      </c>
      <c r="N119" s="94">
        <f t="shared" si="47"/>
        <v>0</v>
      </c>
      <c r="O119" s="237">
        <f t="shared" si="48"/>
        <v>4367.0108172824648</v>
      </c>
      <c r="P119" s="94">
        <f t="shared" si="51"/>
        <v>3881.7873931399686</v>
      </c>
      <c r="Q119" s="94">
        <f t="shared" si="34"/>
        <v>0</v>
      </c>
      <c r="R119" s="121">
        <f t="shared" si="35"/>
        <v>3881.7873931399686</v>
      </c>
      <c r="S119" s="258">
        <f t="shared" si="36"/>
        <v>3396.5639689974723</v>
      </c>
      <c r="T119" s="94">
        <f t="shared" si="37"/>
        <v>0</v>
      </c>
      <c r="U119" s="237">
        <f t="shared" si="38"/>
        <v>3396.5639689974723</v>
      </c>
      <c r="V119" s="258">
        <f t="shared" si="39"/>
        <v>2911.3405448549761</v>
      </c>
      <c r="W119" s="94">
        <f t="shared" si="40"/>
        <v>0</v>
      </c>
      <c r="X119" s="237">
        <f t="shared" si="41"/>
        <v>2911.3405448549761</v>
      </c>
      <c r="Y119" s="258">
        <f t="shared" si="72"/>
        <v>2426.1171207124803</v>
      </c>
      <c r="Z119" s="94">
        <f t="shared" si="42"/>
        <v>0</v>
      </c>
      <c r="AA119" s="237">
        <f t="shared" si="43"/>
        <v>2426.1171207124803</v>
      </c>
    </row>
    <row r="120" spans="1:27" ht="13.5" customHeight="1">
      <c r="A120" s="366">
        <v>5</v>
      </c>
      <c r="B120" s="246">
        <v>43831</v>
      </c>
      <c r="C120" s="347">
        <v>1039</v>
      </c>
      <c r="D120" s="96">
        <f>'base(indices)'!G124</f>
        <v>1.0931167799999999</v>
      </c>
      <c r="E120" s="383">
        <f t="shared" ref="E120:E131" si="73">C120*D120</f>
        <v>1135.74833442</v>
      </c>
      <c r="F120" s="360">
        <f>'base(indices)'!I125</f>
        <v>1.7061E-2</v>
      </c>
      <c r="G120" s="346">
        <f t="shared" ref="G120:G131" si="74">E120*F120</f>
        <v>19.377002333539618</v>
      </c>
      <c r="H120" s="368">
        <f t="shared" ref="H120:H131" si="75">(E120+G120)*4</f>
        <v>4620.5013470141585</v>
      </c>
      <c r="I120" s="108">
        <f t="shared" ref="I120:I122" si="76">E120/3</f>
        <v>378.58277814000002</v>
      </c>
      <c r="J120" s="108">
        <f t="shared" ref="J120:J122" si="77">H120+I120</f>
        <v>4999.0841251541588</v>
      </c>
      <c r="K120" s="353"/>
      <c r="L120" s="384">
        <f t="shared" ref="L120:L131" si="78">J120+K120</f>
        <v>4999.0841251541588</v>
      </c>
      <c r="M120" s="385">
        <f t="shared" ref="M120:M131" si="79">J120*M$10</f>
        <v>4499.1757126387429</v>
      </c>
      <c r="N120" s="353">
        <f t="shared" ref="N120:N131" si="80">K120*M$10</f>
        <v>0</v>
      </c>
      <c r="O120" s="386">
        <f t="shared" ref="O120:O131" si="81">M120+N120</f>
        <v>4499.1757126387429</v>
      </c>
      <c r="P120" s="353">
        <f t="shared" ref="P120:P131" si="82">J120*$P$10</f>
        <v>3999.267300123327</v>
      </c>
      <c r="Q120" s="353">
        <f t="shared" ref="Q120:Q131" si="83">K120*P$10</f>
        <v>0</v>
      </c>
      <c r="R120" s="387">
        <f t="shared" ref="R120:R131" si="84">P120+Q120</f>
        <v>3999.267300123327</v>
      </c>
      <c r="S120" s="385">
        <f t="shared" ref="S120:S131" si="85">J120*S$10</f>
        <v>3499.3588876079111</v>
      </c>
      <c r="T120" s="353">
        <f t="shared" ref="T120:T131" si="86">K120*S$10</f>
        <v>0</v>
      </c>
      <c r="U120" s="386">
        <f t="shared" ref="U120:U131" si="87">S120+T120</f>
        <v>3499.3588876079111</v>
      </c>
      <c r="V120" s="385">
        <f t="shared" ref="V120:V131" si="88">J120*V$10</f>
        <v>2999.4504750924953</v>
      </c>
      <c r="W120" s="353">
        <f t="shared" ref="W120:W131" si="89">K120*V$10</f>
        <v>0</v>
      </c>
      <c r="X120" s="386">
        <f t="shared" ref="X120:X131" si="90">V120+W120</f>
        <v>2999.4504750924953</v>
      </c>
      <c r="Y120" s="385">
        <f t="shared" si="72"/>
        <v>2499.5420625770794</v>
      </c>
      <c r="Z120" s="353">
        <f t="shared" ref="Z120:Z131" si="91">N120*Y$10</f>
        <v>0</v>
      </c>
      <c r="AA120" s="386">
        <f t="shared" ref="AA120:AA131" si="92">Y120+Z120</f>
        <v>2499.5420625770794</v>
      </c>
    </row>
    <row r="121" spans="1:27" ht="13.5" customHeight="1">
      <c r="A121" s="124">
        <v>5</v>
      </c>
      <c r="B121" s="216">
        <v>43862</v>
      </c>
      <c r="C121" s="174">
        <v>1045</v>
      </c>
      <c r="D121" s="96">
        <f>'base(indices)'!G125</f>
        <v>1.08541037</v>
      </c>
      <c r="E121" s="58">
        <f t="shared" si="73"/>
        <v>1134.25383665</v>
      </c>
      <c r="F121" s="360">
        <f>'base(indices)'!I126</f>
        <v>1.7061E-2</v>
      </c>
      <c r="G121" s="60">
        <f t="shared" si="74"/>
        <v>19.351504707085649</v>
      </c>
      <c r="H121" s="190">
        <f t="shared" si="75"/>
        <v>4614.4213654283431</v>
      </c>
      <c r="I121" s="106">
        <f t="shared" si="76"/>
        <v>378.0846122166667</v>
      </c>
      <c r="J121" s="106">
        <f t="shared" si="77"/>
        <v>4992.5059776450098</v>
      </c>
      <c r="K121" s="63"/>
      <c r="L121" s="75">
        <f t="shared" si="78"/>
        <v>4992.5059776450098</v>
      </c>
      <c r="M121" s="65">
        <f t="shared" si="79"/>
        <v>4493.2553798805093</v>
      </c>
      <c r="N121" s="63">
        <f t="shared" si="80"/>
        <v>0</v>
      </c>
      <c r="O121" s="66">
        <f t="shared" si="81"/>
        <v>4493.2553798805093</v>
      </c>
      <c r="P121" s="63">
        <f t="shared" si="82"/>
        <v>3994.0047821160078</v>
      </c>
      <c r="Q121" s="63">
        <f t="shared" si="83"/>
        <v>0</v>
      </c>
      <c r="R121" s="67">
        <f t="shared" si="84"/>
        <v>3994.0047821160078</v>
      </c>
      <c r="S121" s="65">
        <f t="shared" si="85"/>
        <v>3494.7541843515069</v>
      </c>
      <c r="T121" s="63">
        <f t="shared" si="86"/>
        <v>0</v>
      </c>
      <c r="U121" s="66">
        <f t="shared" si="87"/>
        <v>3494.7541843515069</v>
      </c>
      <c r="V121" s="65">
        <f t="shared" si="88"/>
        <v>2995.5035865870059</v>
      </c>
      <c r="W121" s="63">
        <f t="shared" si="89"/>
        <v>0</v>
      </c>
      <c r="X121" s="66">
        <f t="shared" si="90"/>
        <v>2995.5035865870059</v>
      </c>
      <c r="Y121" s="65">
        <f t="shared" si="72"/>
        <v>2496.2529888225049</v>
      </c>
      <c r="Z121" s="63">
        <f t="shared" si="91"/>
        <v>0</v>
      </c>
      <c r="AA121" s="66">
        <f t="shared" si="92"/>
        <v>2496.2529888225049</v>
      </c>
    </row>
    <row r="122" spans="1:27" ht="13.5" customHeight="1">
      <c r="A122" s="124">
        <v>5</v>
      </c>
      <c r="B122" s="217">
        <v>43891</v>
      </c>
      <c r="C122" s="174">
        <v>1045</v>
      </c>
      <c r="D122" s="96">
        <f>'base(indices)'!G126</f>
        <v>1.0830277100000001</v>
      </c>
      <c r="E122" s="58">
        <f t="shared" si="73"/>
        <v>1131.7639569500002</v>
      </c>
      <c r="F122" s="360">
        <f>'base(indices)'!I127</f>
        <v>1.7061E-2</v>
      </c>
      <c r="G122" s="60">
        <f t="shared" si="74"/>
        <v>19.309024869523952</v>
      </c>
      <c r="H122" s="190">
        <f t="shared" si="75"/>
        <v>4604.2919272780964</v>
      </c>
      <c r="I122" s="107">
        <f t="shared" si="76"/>
        <v>377.25465231666675</v>
      </c>
      <c r="J122" s="107">
        <f t="shared" si="77"/>
        <v>4981.546579594763</v>
      </c>
      <c r="K122" s="73"/>
      <c r="L122" s="188">
        <f t="shared" si="78"/>
        <v>4981.546579594763</v>
      </c>
      <c r="M122" s="138">
        <f t="shared" si="79"/>
        <v>4483.391921635287</v>
      </c>
      <c r="N122" s="73">
        <f t="shared" si="80"/>
        <v>0</v>
      </c>
      <c r="O122" s="130">
        <f t="shared" si="81"/>
        <v>4483.391921635287</v>
      </c>
      <c r="P122" s="73">
        <f t="shared" si="82"/>
        <v>3985.2372636758105</v>
      </c>
      <c r="Q122" s="73">
        <f t="shared" si="83"/>
        <v>0</v>
      </c>
      <c r="R122" s="189">
        <f t="shared" si="84"/>
        <v>3985.2372636758105</v>
      </c>
      <c r="S122" s="138">
        <f t="shared" si="85"/>
        <v>3487.082605716334</v>
      </c>
      <c r="T122" s="73">
        <f t="shared" si="86"/>
        <v>0</v>
      </c>
      <c r="U122" s="130">
        <f t="shared" si="87"/>
        <v>3487.082605716334</v>
      </c>
      <c r="V122" s="138">
        <f t="shared" si="88"/>
        <v>2988.9279477568575</v>
      </c>
      <c r="W122" s="73">
        <f t="shared" si="89"/>
        <v>0</v>
      </c>
      <c r="X122" s="130">
        <f t="shared" si="90"/>
        <v>2988.9279477568575</v>
      </c>
      <c r="Y122" s="138">
        <f t="shared" si="72"/>
        <v>2490.7732897973815</v>
      </c>
      <c r="Z122" s="73">
        <f t="shared" si="91"/>
        <v>0</v>
      </c>
      <c r="AA122" s="130">
        <f t="shared" si="92"/>
        <v>2490.7732897973815</v>
      </c>
    </row>
    <row r="123" spans="1:27" ht="13.5" customHeight="1">
      <c r="A123" s="124">
        <v>5</v>
      </c>
      <c r="B123" s="216">
        <v>43922</v>
      </c>
      <c r="C123" s="174">
        <v>1045</v>
      </c>
      <c r="D123" s="96">
        <f>'base(indices)'!G127</f>
        <v>1.08281114</v>
      </c>
      <c r="E123" s="58">
        <f t="shared" si="73"/>
        <v>1131.5376412999999</v>
      </c>
      <c r="F123" s="360">
        <f>'base(indices)'!I128</f>
        <v>1.7061E-2</v>
      </c>
      <c r="G123" s="60">
        <f t="shared" si="74"/>
        <v>19.3051636982193</v>
      </c>
      <c r="H123" s="190">
        <f t="shared" si="75"/>
        <v>4603.3712199928768</v>
      </c>
      <c r="I123" s="106">
        <f t="shared" ref="I123:I130" si="93">E123/3</f>
        <v>377.17921376666663</v>
      </c>
      <c r="J123" s="106">
        <f t="shared" ref="J123:J130" si="94">H123+I123</f>
        <v>4980.550433759543</v>
      </c>
      <c r="K123" s="63"/>
      <c r="L123" s="75">
        <f t="shared" si="78"/>
        <v>4980.550433759543</v>
      </c>
      <c r="M123" s="65">
        <f t="shared" si="79"/>
        <v>4482.4953903835885</v>
      </c>
      <c r="N123" s="63">
        <f t="shared" si="80"/>
        <v>0</v>
      </c>
      <c r="O123" s="66">
        <f t="shared" si="81"/>
        <v>4482.4953903835885</v>
      </c>
      <c r="P123" s="63">
        <f t="shared" si="82"/>
        <v>3984.4403470076345</v>
      </c>
      <c r="Q123" s="63">
        <f t="shared" si="83"/>
        <v>0</v>
      </c>
      <c r="R123" s="67">
        <f t="shared" si="84"/>
        <v>3984.4403470076345</v>
      </c>
      <c r="S123" s="65">
        <f t="shared" si="85"/>
        <v>3486.38530363168</v>
      </c>
      <c r="T123" s="63">
        <f t="shared" si="86"/>
        <v>0</v>
      </c>
      <c r="U123" s="66">
        <f t="shared" si="87"/>
        <v>3486.38530363168</v>
      </c>
      <c r="V123" s="65">
        <f t="shared" si="88"/>
        <v>2988.3302602557255</v>
      </c>
      <c r="W123" s="63">
        <f t="shared" si="89"/>
        <v>0</v>
      </c>
      <c r="X123" s="66">
        <f t="shared" si="90"/>
        <v>2988.3302602557255</v>
      </c>
      <c r="Y123" s="65">
        <f t="shared" si="72"/>
        <v>2490.2752168797715</v>
      </c>
      <c r="Z123" s="63">
        <f t="shared" si="91"/>
        <v>0</v>
      </c>
      <c r="AA123" s="66">
        <f t="shared" si="92"/>
        <v>2490.2752168797715</v>
      </c>
    </row>
    <row r="124" spans="1:27" ht="13.5" customHeight="1">
      <c r="A124" s="124">
        <v>5</v>
      </c>
      <c r="B124" s="217">
        <v>43952</v>
      </c>
      <c r="C124" s="174">
        <v>1045</v>
      </c>
      <c r="D124" s="96">
        <f>'base(indices)'!G128</f>
        <v>1.08291944</v>
      </c>
      <c r="E124" s="58">
        <f t="shared" si="73"/>
        <v>1131.6508148</v>
      </c>
      <c r="F124" s="360">
        <f>'base(indices)'!I129</f>
        <v>1.7061E-2</v>
      </c>
      <c r="G124" s="60">
        <f t="shared" si="74"/>
        <v>19.3070945513028</v>
      </c>
      <c r="H124" s="190">
        <f t="shared" si="75"/>
        <v>4603.831637405211</v>
      </c>
      <c r="I124" s="107">
        <f t="shared" si="93"/>
        <v>377.21693826666666</v>
      </c>
      <c r="J124" s="107">
        <f t="shared" si="94"/>
        <v>4981.0485756718781</v>
      </c>
      <c r="K124" s="73"/>
      <c r="L124" s="188">
        <f t="shared" si="78"/>
        <v>4981.0485756718781</v>
      </c>
      <c r="M124" s="138">
        <f t="shared" si="79"/>
        <v>4482.9437181046906</v>
      </c>
      <c r="N124" s="73">
        <f t="shared" si="80"/>
        <v>0</v>
      </c>
      <c r="O124" s="130">
        <f t="shared" si="81"/>
        <v>4482.9437181046906</v>
      </c>
      <c r="P124" s="73">
        <f t="shared" si="82"/>
        <v>3984.8388605375026</v>
      </c>
      <c r="Q124" s="73">
        <f t="shared" si="83"/>
        <v>0</v>
      </c>
      <c r="R124" s="189">
        <f t="shared" si="84"/>
        <v>3984.8388605375026</v>
      </c>
      <c r="S124" s="138">
        <f t="shared" si="85"/>
        <v>3486.7340029703146</v>
      </c>
      <c r="T124" s="73">
        <f t="shared" si="86"/>
        <v>0</v>
      </c>
      <c r="U124" s="130">
        <f t="shared" si="87"/>
        <v>3486.7340029703146</v>
      </c>
      <c r="V124" s="138">
        <f t="shared" si="88"/>
        <v>2988.6291454031266</v>
      </c>
      <c r="W124" s="73">
        <f t="shared" si="89"/>
        <v>0</v>
      </c>
      <c r="X124" s="130">
        <f t="shared" si="90"/>
        <v>2988.6291454031266</v>
      </c>
      <c r="Y124" s="138">
        <f t="shared" si="72"/>
        <v>2490.524287835939</v>
      </c>
      <c r="Z124" s="73">
        <f t="shared" si="91"/>
        <v>0</v>
      </c>
      <c r="AA124" s="130">
        <f t="shared" si="92"/>
        <v>2490.524287835939</v>
      </c>
    </row>
    <row r="125" spans="1:27" ht="13.5" customHeight="1">
      <c r="A125" s="124">
        <v>5</v>
      </c>
      <c r="B125" s="216">
        <v>43983</v>
      </c>
      <c r="C125" s="174">
        <v>1045</v>
      </c>
      <c r="D125" s="96">
        <f>'base(indices)'!G129</f>
        <v>1.08934658</v>
      </c>
      <c r="E125" s="58">
        <f t="shared" si="73"/>
        <v>1138.3671761000001</v>
      </c>
      <c r="F125" s="360">
        <f>'base(indices)'!I130</f>
        <v>1.7061E-2</v>
      </c>
      <c r="G125" s="60">
        <f t="shared" si="74"/>
        <v>19.421682391442101</v>
      </c>
      <c r="H125" s="190">
        <f t="shared" si="75"/>
        <v>4631.1554339657687</v>
      </c>
      <c r="I125" s="106">
        <f t="shared" si="93"/>
        <v>379.45572536666668</v>
      </c>
      <c r="J125" s="106">
        <f t="shared" si="94"/>
        <v>5010.6111593324349</v>
      </c>
      <c r="K125" s="63"/>
      <c r="L125" s="75">
        <f t="shared" si="78"/>
        <v>5010.6111593324349</v>
      </c>
      <c r="M125" s="65">
        <f t="shared" si="79"/>
        <v>4509.550043399192</v>
      </c>
      <c r="N125" s="63">
        <f t="shared" si="80"/>
        <v>0</v>
      </c>
      <c r="O125" s="66">
        <f t="shared" si="81"/>
        <v>4509.550043399192</v>
      </c>
      <c r="P125" s="63">
        <f t="shared" si="82"/>
        <v>4008.4889274659481</v>
      </c>
      <c r="Q125" s="63">
        <f t="shared" si="83"/>
        <v>0</v>
      </c>
      <c r="R125" s="67">
        <f t="shared" si="84"/>
        <v>4008.4889274659481</v>
      </c>
      <c r="S125" s="65">
        <f t="shared" si="85"/>
        <v>3507.4278115327043</v>
      </c>
      <c r="T125" s="63">
        <f t="shared" si="86"/>
        <v>0</v>
      </c>
      <c r="U125" s="66">
        <f t="shared" si="87"/>
        <v>3507.4278115327043</v>
      </c>
      <c r="V125" s="65">
        <f t="shared" si="88"/>
        <v>3006.3666955994609</v>
      </c>
      <c r="W125" s="63">
        <f t="shared" si="89"/>
        <v>0</v>
      </c>
      <c r="X125" s="66">
        <f t="shared" si="90"/>
        <v>3006.3666955994609</v>
      </c>
      <c r="Y125" s="65">
        <f t="shared" si="72"/>
        <v>2505.3055796662175</v>
      </c>
      <c r="Z125" s="63">
        <f t="shared" si="91"/>
        <v>0</v>
      </c>
      <c r="AA125" s="66">
        <f t="shared" si="92"/>
        <v>2505.3055796662175</v>
      </c>
    </row>
    <row r="126" spans="1:27" ht="13.5" customHeight="1">
      <c r="A126" s="124">
        <v>5</v>
      </c>
      <c r="B126" s="217">
        <v>44013</v>
      </c>
      <c r="C126" s="174">
        <v>1045</v>
      </c>
      <c r="D126" s="96">
        <f>'base(indices)'!G130</f>
        <v>1.08912875</v>
      </c>
      <c r="E126" s="58">
        <f t="shared" si="73"/>
        <v>1138.13954375</v>
      </c>
      <c r="F126" s="360">
        <f>'base(indices)'!I131</f>
        <v>1.7061E-2</v>
      </c>
      <c r="G126" s="60">
        <f t="shared" si="74"/>
        <v>19.417798755918749</v>
      </c>
      <c r="H126" s="190">
        <f t="shared" si="75"/>
        <v>4630.2293700236751</v>
      </c>
      <c r="I126" s="107">
        <f t="shared" si="93"/>
        <v>379.37984791666668</v>
      </c>
      <c r="J126" s="107">
        <f t="shared" si="94"/>
        <v>5009.6092179403422</v>
      </c>
      <c r="K126" s="73"/>
      <c r="L126" s="188">
        <f t="shared" si="78"/>
        <v>5009.6092179403422</v>
      </c>
      <c r="M126" s="138">
        <f t="shared" si="79"/>
        <v>4508.648296146308</v>
      </c>
      <c r="N126" s="73">
        <f t="shared" si="80"/>
        <v>0</v>
      </c>
      <c r="O126" s="130">
        <f t="shared" si="81"/>
        <v>4508.648296146308</v>
      </c>
      <c r="P126" s="73">
        <f t="shared" si="82"/>
        <v>4007.6873743522738</v>
      </c>
      <c r="Q126" s="73">
        <f t="shared" si="83"/>
        <v>0</v>
      </c>
      <c r="R126" s="189">
        <f t="shared" si="84"/>
        <v>4007.6873743522738</v>
      </c>
      <c r="S126" s="138">
        <f t="shared" si="85"/>
        <v>3506.7264525582395</v>
      </c>
      <c r="T126" s="73">
        <f t="shared" si="86"/>
        <v>0</v>
      </c>
      <c r="U126" s="130">
        <f t="shared" si="87"/>
        <v>3506.7264525582395</v>
      </c>
      <c r="V126" s="138">
        <f t="shared" si="88"/>
        <v>3005.7655307642053</v>
      </c>
      <c r="W126" s="73">
        <f t="shared" si="89"/>
        <v>0</v>
      </c>
      <c r="X126" s="130">
        <f t="shared" si="90"/>
        <v>3005.7655307642053</v>
      </c>
      <c r="Y126" s="138">
        <f t="shared" si="72"/>
        <v>2504.8046089701711</v>
      </c>
      <c r="Z126" s="73">
        <f t="shared" si="91"/>
        <v>0</v>
      </c>
      <c r="AA126" s="130">
        <f t="shared" si="92"/>
        <v>2504.8046089701711</v>
      </c>
    </row>
    <row r="127" spans="1:27" ht="13.5" customHeight="1">
      <c r="A127" s="124">
        <v>5</v>
      </c>
      <c r="B127" s="216">
        <v>44044</v>
      </c>
      <c r="C127" s="174">
        <v>1045</v>
      </c>
      <c r="D127" s="96">
        <f>'base(indices)'!G131</f>
        <v>1.0858711400000001</v>
      </c>
      <c r="E127" s="58">
        <f t="shared" si="73"/>
        <v>1134.7353413000001</v>
      </c>
      <c r="F127" s="360">
        <f>'base(indices)'!I132</f>
        <v>1.5758000000000001E-2</v>
      </c>
      <c r="G127" s="60">
        <f t="shared" si="74"/>
        <v>17.881159508205403</v>
      </c>
      <c r="H127" s="190">
        <f t="shared" si="75"/>
        <v>4610.466003232822</v>
      </c>
      <c r="I127" s="106">
        <f t="shared" si="93"/>
        <v>378.24511376666669</v>
      </c>
      <c r="J127" s="106">
        <f t="shared" si="94"/>
        <v>4988.7111169994887</v>
      </c>
      <c r="K127" s="63"/>
      <c r="L127" s="75">
        <f t="shared" si="78"/>
        <v>4988.7111169994887</v>
      </c>
      <c r="M127" s="65">
        <f t="shared" si="79"/>
        <v>4489.8400052995403</v>
      </c>
      <c r="N127" s="63">
        <f t="shared" si="80"/>
        <v>0</v>
      </c>
      <c r="O127" s="66">
        <f t="shared" si="81"/>
        <v>4489.8400052995403</v>
      </c>
      <c r="P127" s="63">
        <f t="shared" si="82"/>
        <v>3990.968893599591</v>
      </c>
      <c r="Q127" s="63">
        <f t="shared" si="83"/>
        <v>0</v>
      </c>
      <c r="R127" s="67">
        <f t="shared" si="84"/>
        <v>3990.968893599591</v>
      </c>
      <c r="S127" s="65">
        <f t="shared" si="85"/>
        <v>3492.0977818996421</v>
      </c>
      <c r="T127" s="63">
        <f t="shared" si="86"/>
        <v>0</v>
      </c>
      <c r="U127" s="66">
        <f t="shared" si="87"/>
        <v>3492.0977818996421</v>
      </c>
      <c r="V127" s="65">
        <f t="shared" si="88"/>
        <v>2993.2266701996932</v>
      </c>
      <c r="W127" s="63">
        <f t="shared" si="89"/>
        <v>0</v>
      </c>
      <c r="X127" s="66">
        <f t="shared" si="90"/>
        <v>2993.2266701996932</v>
      </c>
      <c r="Y127" s="65">
        <f t="shared" si="72"/>
        <v>2494.3555584997443</v>
      </c>
      <c r="Z127" s="63">
        <f t="shared" si="91"/>
        <v>0</v>
      </c>
      <c r="AA127" s="66">
        <f t="shared" si="92"/>
        <v>2494.3555584997443</v>
      </c>
    </row>
    <row r="128" spans="1:27" ht="13.5" customHeight="1">
      <c r="A128" s="124">
        <v>5</v>
      </c>
      <c r="B128" s="217">
        <v>44075</v>
      </c>
      <c r="C128" s="174">
        <v>1045</v>
      </c>
      <c r="D128" s="96">
        <f>'base(indices)'!G132</f>
        <v>1.0833793700000001</v>
      </c>
      <c r="E128" s="58">
        <f t="shared" si="73"/>
        <v>1132.1314416500002</v>
      </c>
      <c r="F128" s="360">
        <f>'base(indices)'!I133</f>
        <v>1.4599000000000001E-2</v>
      </c>
      <c r="G128" s="60">
        <f t="shared" si="74"/>
        <v>16.527986916648352</v>
      </c>
      <c r="H128" s="190">
        <f t="shared" si="75"/>
        <v>4594.6377142665942</v>
      </c>
      <c r="I128" s="107">
        <f t="shared" si="93"/>
        <v>377.37714721666674</v>
      </c>
      <c r="J128" s="107">
        <f t="shared" si="94"/>
        <v>4972.0148614832606</v>
      </c>
      <c r="K128" s="73"/>
      <c r="L128" s="188">
        <f t="shared" si="78"/>
        <v>4972.0148614832606</v>
      </c>
      <c r="M128" s="138">
        <f t="shared" si="79"/>
        <v>4474.8133753349348</v>
      </c>
      <c r="N128" s="73">
        <f t="shared" si="80"/>
        <v>0</v>
      </c>
      <c r="O128" s="130">
        <f t="shared" si="81"/>
        <v>4474.8133753349348</v>
      </c>
      <c r="P128" s="73">
        <f t="shared" si="82"/>
        <v>3977.6118891866086</v>
      </c>
      <c r="Q128" s="73">
        <f t="shared" si="83"/>
        <v>0</v>
      </c>
      <c r="R128" s="189">
        <f t="shared" si="84"/>
        <v>3977.6118891866086</v>
      </c>
      <c r="S128" s="138">
        <f t="shared" si="85"/>
        <v>3480.4104030382823</v>
      </c>
      <c r="T128" s="73">
        <f t="shared" si="86"/>
        <v>0</v>
      </c>
      <c r="U128" s="130">
        <f t="shared" si="87"/>
        <v>3480.4104030382823</v>
      </c>
      <c r="V128" s="138">
        <f t="shared" si="88"/>
        <v>2983.2089168899561</v>
      </c>
      <c r="W128" s="73">
        <f t="shared" si="89"/>
        <v>0</v>
      </c>
      <c r="X128" s="130">
        <f t="shared" si="90"/>
        <v>2983.2089168899561</v>
      </c>
      <c r="Y128" s="138">
        <f t="shared" si="72"/>
        <v>2486.0074307416303</v>
      </c>
      <c r="Z128" s="73">
        <f t="shared" si="91"/>
        <v>0</v>
      </c>
      <c r="AA128" s="130">
        <f t="shared" si="92"/>
        <v>2486.0074307416303</v>
      </c>
    </row>
    <row r="129" spans="1:27" ht="13.5" customHeight="1">
      <c r="A129" s="124">
        <v>5</v>
      </c>
      <c r="B129" s="216">
        <v>44105</v>
      </c>
      <c r="C129" s="174">
        <v>1045</v>
      </c>
      <c r="D129" s="96">
        <f>'base(indices)'!G133</f>
        <v>1.0785260000000001</v>
      </c>
      <c r="E129" s="58">
        <f t="shared" si="73"/>
        <v>1127.0596700000001</v>
      </c>
      <c r="F129" s="360">
        <f>'base(indices)'!I134</f>
        <v>1.3440000000000001E-2</v>
      </c>
      <c r="G129" s="60">
        <f t="shared" si="74"/>
        <v>15.147681964800002</v>
      </c>
      <c r="H129" s="190">
        <f t="shared" si="75"/>
        <v>4568.8294078592007</v>
      </c>
      <c r="I129" s="106">
        <f t="shared" si="93"/>
        <v>375.68655666666672</v>
      </c>
      <c r="J129" s="106">
        <f t="shared" si="94"/>
        <v>4944.5159645258673</v>
      </c>
      <c r="K129" s="63"/>
      <c r="L129" s="75">
        <f t="shared" si="78"/>
        <v>4944.5159645258673</v>
      </c>
      <c r="M129" s="65">
        <f t="shared" si="79"/>
        <v>4450.064368073281</v>
      </c>
      <c r="N129" s="63">
        <f t="shared" si="80"/>
        <v>0</v>
      </c>
      <c r="O129" s="66">
        <f t="shared" si="81"/>
        <v>4450.064368073281</v>
      </c>
      <c r="P129" s="63">
        <f t="shared" si="82"/>
        <v>3955.6127716206938</v>
      </c>
      <c r="Q129" s="63">
        <f t="shared" si="83"/>
        <v>0</v>
      </c>
      <c r="R129" s="67">
        <f t="shared" si="84"/>
        <v>3955.6127716206938</v>
      </c>
      <c r="S129" s="65">
        <f t="shared" si="85"/>
        <v>3461.1611751681071</v>
      </c>
      <c r="T129" s="63">
        <f t="shared" si="86"/>
        <v>0</v>
      </c>
      <c r="U129" s="66">
        <f t="shared" si="87"/>
        <v>3461.1611751681071</v>
      </c>
      <c r="V129" s="65">
        <f t="shared" si="88"/>
        <v>2966.7095787155204</v>
      </c>
      <c r="W129" s="63">
        <f t="shared" si="89"/>
        <v>0</v>
      </c>
      <c r="X129" s="66">
        <f t="shared" si="90"/>
        <v>2966.7095787155204</v>
      </c>
      <c r="Y129" s="65">
        <f t="shared" si="72"/>
        <v>2472.2579822629336</v>
      </c>
      <c r="Z129" s="63">
        <f t="shared" si="91"/>
        <v>0</v>
      </c>
      <c r="AA129" s="66">
        <f t="shared" si="92"/>
        <v>2472.2579822629336</v>
      </c>
    </row>
    <row r="130" spans="1:27" ht="13.5" customHeight="1">
      <c r="A130" s="124">
        <v>5</v>
      </c>
      <c r="B130" s="216">
        <v>44136</v>
      </c>
      <c r="C130" s="174">
        <v>1045</v>
      </c>
      <c r="D130" s="96">
        <f>'base(indices)'!G134</f>
        <v>1.0684822700000001</v>
      </c>
      <c r="E130" s="58">
        <f t="shared" si="73"/>
        <v>1116.5639721500002</v>
      </c>
      <c r="F130" s="360">
        <f>'base(indices)'!I135</f>
        <v>1.2281E-2</v>
      </c>
      <c r="G130" s="60">
        <f t="shared" si="74"/>
        <v>13.712522141974151</v>
      </c>
      <c r="H130" s="190">
        <f t="shared" si="75"/>
        <v>4521.1059771678974</v>
      </c>
      <c r="I130" s="107">
        <f t="shared" si="93"/>
        <v>372.18799071666672</v>
      </c>
      <c r="J130" s="107">
        <f t="shared" si="94"/>
        <v>4893.2939678845642</v>
      </c>
      <c r="K130" s="73"/>
      <c r="L130" s="188">
        <f t="shared" si="78"/>
        <v>4893.2939678845642</v>
      </c>
      <c r="M130" s="138">
        <f t="shared" si="79"/>
        <v>4403.9645710961076</v>
      </c>
      <c r="N130" s="73">
        <f t="shared" si="80"/>
        <v>0</v>
      </c>
      <c r="O130" s="130">
        <f t="shared" si="81"/>
        <v>4403.9645710961076</v>
      </c>
      <c r="P130" s="73">
        <f t="shared" si="82"/>
        <v>3914.6351743076516</v>
      </c>
      <c r="Q130" s="73">
        <f t="shared" si="83"/>
        <v>0</v>
      </c>
      <c r="R130" s="189">
        <f t="shared" si="84"/>
        <v>3914.6351743076516</v>
      </c>
      <c r="S130" s="138">
        <f t="shared" si="85"/>
        <v>3425.3057775191946</v>
      </c>
      <c r="T130" s="73">
        <f t="shared" si="86"/>
        <v>0</v>
      </c>
      <c r="U130" s="130">
        <f t="shared" si="87"/>
        <v>3425.3057775191946</v>
      </c>
      <c r="V130" s="138">
        <f t="shared" si="88"/>
        <v>2935.9763807307386</v>
      </c>
      <c r="W130" s="73">
        <f t="shared" si="89"/>
        <v>0</v>
      </c>
      <c r="X130" s="130">
        <f t="shared" si="90"/>
        <v>2935.9763807307386</v>
      </c>
      <c r="Y130" s="138">
        <f t="shared" si="72"/>
        <v>2446.6469839422821</v>
      </c>
      <c r="Z130" s="73">
        <f t="shared" si="91"/>
        <v>0</v>
      </c>
      <c r="AA130" s="130">
        <f t="shared" si="92"/>
        <v>2446.6469839422821</v>
      </c>
    </row>
    <row r="131" spans="1:27" ht="13.5" customHeight="1" thickBot="1">
      <c r="A131" s="229">
        <v>5</v>
      </c>
      <c r="B131" s="217">
        <v>44166</v>
      </c>
      <c r="C131" s="231">
        <v>1045</v>
      </c>
      <c r="D131" s="278">
        <f>'base(indices)'!G135</f>
        <v>1.0598970999999999</v>
      </c>
      <c r="E131" s="279">
        <f t="shared" si="73"/>
        <v>1107.5924694999999</v>
      </c>
      <c r="F131" s="362">
        <f>'base(indices)'!I136</f>
        <v>1.1122E-2</v>
      </c>
      <c r="G131" s="233">
        <f t="shared" si="74"/>
        <v>12.318643445778999</v>
      </c>
      <c r="H131" s="280">
        <f t="shared" si="75"/>
        <v>4479.6444517831151</v>
      </c>
      <c r="I131" s="125">
        <f t="shared" ref="I131" si="95">E131/3</f>
        <v>369.19748983333329</v>
      </c>
      <c r="J131" s="125">
        <f t="shared" ref="J131" si="96">H131+I131</f>
        <v>4848.8419416164488</v>
      </c>
      <c r="K131" s="94"/>
      <c r="L131" s="281">
        <f t="shared" si="78"/>
        <v>4848.8419416164488</v>
      </c>
      <c r="M131" s="258">
        <f t="shared" si="79"/>
        <v>4363.9577474548041</v>
      </c>
      <c r="N131" s="94">
        <f t="shared" si="80"/>
        <v>0</v>
      </c>
      <c r="O131" s="237">
        <f t="shared" si="81"/>
        <v>4363.9577474548041</v>
      </c>
      <c r="P131" s="94">
        <f t="shared" si="82"/>
        <v>3879.0735532931594</v>
      </c>
      <c r="Q131" s="94">
        <f t="shared" si="83"/>
        <v>0</v>
      </c>
      <c r="R131" s="121">
        <f t="shared" si="84"/>
        <v>3879.0735532931594</v>
      </c>
      <c r="S131" s="258">
        <f t="shared" si="85"/>
        <v>3394.1893591315138</v>
      </c>
      <c r="T131" s="94">
        <f t="shared" si="86"/>
        <v>0</v>
      </c>
      <c r="U131" s="237">
        <f t="shared" si="87"/>
        <v>3394.1893591315138</v>
      </c>
      <c r="V131" s="258">
        <f t="shared" si="88"/>
        <v>2909.3051649698691</v>
      </c>
      <c r="W131" s="94">
        <f t="shared" si="89"/>
        <v>0</v>
      </c>
      <c r="X131" s="237">
        <f t="shared" si="90"/>
        <v>2909.3051649698691</v>
      </c>
      <c r="Y131" s="258">
        <f t="shared" si="72"/>
        <v>2424.4209708082244</v>
      </c>
      <c r="Z131" s="94">
        <f t="shared" si="91"/>
        <v>0</v>
      </c>
      <c r="AA131" s="237">
        <f t="shared" si="92"/>
        <v>2424.4209708082244</v>
      </c>
    </row>
    <row r="132" spans="1:27" ht="12.75" customHeight="1" thickBot="1">
      <c r="A132" s="248"/>
      <c r="B132" s="249" t="s">
        <v>170</v>
      </c>
      <c r="C132" s="249"/>
      <c r="D132" s="249"/>
      <c r="E132" s="251"/>
      <c r="F132" s="451">
        <f>'BENEFÍCIOS-SEM JRS E SEM CORREÇ'!F131:G131</f>
        <v>44409</v>
      </c>
      <c r="G132" s="465"/>
      <c r="H132" s="466"/>
      <c r="I132" s="466"/>
      <c r="K132" s="41"/>
      <c r="L132" s="41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Y132" s="38"/>
      <c r="Z132" s="38"/>
    </row>
    <row r="133" spans="1:27" ht="12.75" customHeight="1">
      <c r="A133" s="238">
        <v>5</v>
      </c>
      <c r="B133" s="160">
        <v>44197</v>
      </c>
      <c r="C133" s="164">
        <f>'LOAS-SEM JRS E SEM CORREÇÃO'!C134</f>
        <v>1100</v>
      </c>
      <c r="D133" s="242">
        <f>'base(indices)'!G136</f>
        <v>1.0487800300000001</v>
      </c>
      <c r="E133" s="144">
        <f t="shared" ref="E133:E139" si="97">C133*D133</f>
        <v>1153.6580330000002</v>
      </c>
      <c r="F133" s="319">
        <f>'base(indices)'!I136</f>
        <v>1.1122E-2</v>
      </c>
      <c r="G133" s="87">
        <f t="shared" ref="G133:G139" si="98">E133*F133</f>
        <v>12.830984643026001</v>
      </c>
      <c r="H133" s="169">
        <f>(E133+F133)*4</f>
        <v>4614.6766200000002</v>
      </c>
      <c r="I133" s="108">
        <f>E133/3</f>
        <v>384.55267766666674</v>
      </c>
      <c r="J133" s="108">
        <f t="shared" si="45"/>
        <v>4999.2292976666668</v>
      </c>
      <c r="K133" s="108"/>
      <c r="L133" s="141">
        <f t="shared" ref="L133:L136" si="99">J133+K133</f>
        <v>4999.2292976666668</v>
      </c>
      <c r="M133" s="108">
        <f>$J133*M$10</f>
        <v>4499.3063679000006</v>
      </c>
      <c r="N133" s="165">
        <f>$K133*M$10</f>
        <v>0</v>
      </c>
      <c r="O133" s="55">
        <f>M133+N133</f>
        <v>4499.3063679000006</v>
      </c>
      <c r="P133" s="54">
        <f>$J133*P$10</f>
        <v>3999.3834381333336</v>
      </c>
      <c r="Q133" s="165">
        <f>$K133*P$10</f>
        <v>0</v>
      </c>
      <c r="R133" s="166">
        <f>P133+Q133</f>
        <v>3999.3834381333336</v>
      </c>
      <c r="S133" s="54">
        <f>$J133*S$10</f>
        <v>3499.4605083666665</v>
      </c>
      <c r="T133" s="165">
        <f>$K133*S$10</f>
        <v>0</v>
      </c>
      <c r="U133" s="166">
        <f>S133+T133</f>
        <v>3499.4605083666665</v>
      </c>
      <c r="V133" s="54">
        <f>$J133*V$10</f>
        <v>2999.5375786</v>
      </c>
      <c r="W133" s="165">
        <f>$K133*V$10</f>
        <v>0</v>
      </c>
      <c r="X133" s="55">
        <f>V133+W133</f>
        <v>2999.5375786</v>
      </c>
      <c r="Y133" s="54">
        <f>$J133*Y$10</f>
        <v>2499.6146488333334</v>
      </c>
      <c r="Z133" s="165">
        <f>$K133*Y$10</f>
        <v>0</v>
      </c>
      <c r="AA133" s="55">
        <f>Y133+Z133</f>
        <v>2499.6146488333334</v>
      </c>
    </row>
    <row r="134" spans="1:27" s="30" customFormat="1" ht="12.75" customHeight="1">
      <c r="A134" s="118">
        <v>5</v>
      </c>
      <c r="B134" s="56">
        <v>44228</v>
      </c>
      <c r="C134" s="57">
        <f>'LOAS-SEM JRS E SEM CORREÇÃO'!C135</f>
        <v>1100</v>
      </c>
      <c r="D134" s="222">
        <f>'base(indices)'!G137</f>
        <v>1.0406628600000001</v>
      </c>
      <c r="E134" s="70">
        <f t="shared" si="97"/>
        <v>1144.7291460000001</v>
      </c>
      <c r="F134" s="305">
        <f>'base(indices)'!I137</f>
        <v>9.9629999999999996E-3</v>
      </c>
      <c r="G134" s="60">
        <f t="shared" si="98"/>
        <v>11.404936481598002</v>
      </c>
      <c r="H134" s="170">
        <f>(E134+G134)*4</f>
        <v>4624.5363299263927</v>
      </c>
      <c r="I134" s="106">
        <f t="shared" ref="I134:I136" si="100">E134/3</f>
        <v>381.57638200000002</v>
      </c>
      <c r="J134" s="106">
        <f t="shared" si="45"/>
        <v>5006.1127119263929</v>
      </c>
      <c r="K134" s="106"/>
      <c r="L134" s="142">
        <f t="shared" si="99"/>
        <v>5006.1127119263929</v>
      </c>
      <c r="M134" s="106">
        <f t="shared" ref="M134:M144" si="101">$J134*M$10</f>
        <v>4505.501440733754</v>
      </c>
      <c r="N134" s="63">
        <f t="shared" ref="N134:N136" si="102">$K134*M$10</f>
        <v>0</v>
      </c>
      <c r="O134" s="66">
        <f t="shared" ref="O134:O136" si="103">M134+N134</f>
        <v>4505.501440733754</v>
      </c>
      <c r="P134" s="65">
        <f t="shared" ref="P134:P144" si="104">$J134*P$10</f>
        <v>4004.8901695411146</v>
      </c>
      <c r="Q134" s="63">
        <f t="shared" ref="Q134:Q136" si="105">$K134*P$10</f>
        <v>0</v>
      </c>
      <c r="R134" s="67">
        <f t="shared" ref="R134:R136" si="106">P134+Q134</f>
        <v>4004.8901695411146</v>
      </c>
      <c r="S134" s="65">
        <f t="shared" ref="S134:S144" si="107">$J134*S$10</f>
        <v>3504.2788983484747</v>
      </c>
      <c r="T134" s="63">
        <f t="shared" ref="T134:T136" si="108">$K134*S$10</f>
        <v>0</v>
      </c>
      <c r="U134" s="67">
        <f t="shared" ref="U134:U136" si="109">S134+T134</f>
        <v>3504.2788983484747</v>
      </c>
      <c r="V134" s="65">
        <f t="shared" ref="V134:V144" si="110">$J134*V$10</f>
        <v>3003.6676271558358</v>
      </c>
      <c r="W134" s="63">
        <f t="shared" ref="W134:W136" si="111">$K134*V$10</f>
        <v>0</v>
      </c>
      <c r="X134" s="66">
        <f t="shared" ref="X134:X136" si="112">V134+W134</f>
        <v>3003.6676271558358</v>
      </c>
      <c r="Y134" s="65">
        <f t="shared" ref="Y134:Y144" si="113">$J134*Y$10</f>
        <v>2503.0563559631964</v>
      </c>
      <c r="Z134" s="63">
        <f t="shared" ref="Z134:Z136" si="114">$K134*Y$10</f>
        <v>0</v>
      </c>
      <c r="AA134" s="66">
        <f t="shared" ref="AA134:AA136" si="115">Y134+Z134</f>
        <v>2503.0563559631964</v>
      </c>
    </row>
    <row r="135" spans="1:27" ht="12.75" customHeight="1">
      <c r="A135" s="117">
        <v>5</v>
      </c>
      <c r="B135" s="46">
        <v>44256</v>
      </c>
      <c r="C135" s="57">
        <f>'LOAS-SEM JRS E SEM CORREÇÃO'!C136</f>
        <v>1100</v>
      </c>
      <c r="D135" s="222">
        <f>'base(indices)'!G138</f>
        <v>1.03569154</v>
      </c>
      <c r="E135" s="70">
        <f t="shared" si="97"/>
        <v>1139.2606940000001</v>
      </c>
      <c r="F135" s="305">
        <f>'base(indices)'!I138</f>
        <v>8.8039999999999993E-3</v>
      </c>
      <c r="G135" s="70">
        <f t="shared" si="98"/>
        <v>10.030051149976</v>
      </c>
      <c r="H135" s="170">
        <f t="shared" ref="H135:H139" si="116">(E135+G135)*4</f>
        <v>4597.1629805999046</v>
      </c>
      <c r="I135" s="107">
        <f t="shared" si="100"/>
        <v>379.7535646666667</v>
      </c>
      <c r="J135" s="107">
        <f t="shared" si="45"/>
        <v>4976.9165452665711</v>
      </c>
      <c r="K135" s="107"/>
      <c r="L135" s="143">
        <f t="shared" si="99"/>
        <v>4976.9165452665711</v>
      </c>
      <c r="M135" s="107">
        <f t="shared" si="101"/>
        <v>4479.2248907399144</v>
      </c>
      <c r="N135" s="49">
        <f t="shared" si="102"/>
        <v>0</v>
      </c>
      <c r="O135" s="52">
        <f t="shared" si="103"/>
        <v>4479.2248907399144</v>
      </c>
      <c r="P135" s="51">
        <f t="shared" si="104"/>
        <v>3981.5332362132572</v>
      </c>
      <c r="Q135" s="49">
        <f t="shared" si="105"/>
        <v>0</v>
      </c>
      <c r="R135" s="53">
        <f t="shared" si="106"/>
        <v>3981.5332362132572</v>
      </c>
      <c r="S135" s="51">
        <f t="shared" si="107"/>
        <v>3483.8415816865995</v>
      </c>
      <c r="T135" s="49">
        <f t="shared" si="108"/>
        <v>0</v>
      </c>
      <c r="U135" s="53">
        <f t="shared" si="109"/>
        <v>3483.8415816865995</v>
      </c>
      <c r="V135" s="51">
        <f t="shared" si="110"/>
        <v>2986.1499271599428</v>
      </c>
      <c r="W135" s="49">
        <f t="shared" si="111"/>
        <v>0</v>
      </c>
      <c r="X135" s="52">
        <f t="shared" si="112"/>
        <v>2986.1499271599428</v>
      </c>
      <c r="Y135" s="51">
        <f t="shared" si="113"/>
        <v>2488.4582726332856</v>
      </c>
      <c r="Z135" s="49">
        <f t="shared" si="114"/>
        <v>0</v>
      </c>
      <c r="AA135" s="52">
        <f t="shared" si="115"/>
        <v>2488.4582726332856</v>
      </c>
    </row>
    <row r="136" spans="1:27" s="30" customFormat="1" ht="12.75" customHeight="1">
      <c r="A136" s="118">
        <v>5</v>
      </c>
      <c r="B136" s="56">
        <v>44287</v>
      </c>
      <c r="C136" s="57">
        <f>'LOAS-SEM JRS E SEM CORREÇÃO'!C137</f>
        <v>1100</v>
      </c>
      <c r="D136" s="222">
        <f>'base(indices)'!G139</f>
        <v>1.02614837</v>
      </c>
      <c r="E136" s="70">
        <f t="shared" si="97"/>
        <v>1128.763207</v>
      </c>
      <c r="F136" s="305">
        <f>'base(indices)'!I139</f>
        <v>7.6449999999999999E-3</v>
      </c>
      <c r="G136" s="60">
        <f t="shared" si="98"/>
        <v>8.6293947175149999</v>
      </c>
      <c r="H136" s="170">
        <f t="shared" si="116"/>
        <v>4549.5704068700597</v>
      </c>
      <c r="I136" s="106">
        <f t="shared" si="100"/>
        <v>376.2544023333333</v>
      </c>
      <c r="J136" s="106">
        <f t="shared" si="45"/>
        <v>4925.8248092033928</v>
      </c>
      <c r="K136" s="106"/>
      <c r="L136" s="142">
        <f t="shared" si="99"/>
        <v>4925.8248092033928</v>
      </c>
      <c r="M136" s="106">
        <f t="shared" si="101"/>
        <v>4433.2423282830532</v>
      </c>
      <c r="N136" s="63">
        <f t="shared" si="102"/>
        <v>0</v>
      </c>
      <c r="O136" s="66">
        <f t="shared" si="103"/>
        <v>4433.2423282830532</v>
      </c>
      <c r="P136" s="65">
        <f t="shared" si="104"/>
        <v>3940.6598473627146</v>
      </c>
      <c r="Q136" s="63">
        <f t="shared" si="105"/>
        <v>0</v>
      </c>
      <c r="R136" s="67">
        <f t="shared" si="106"/>
        <v>3940.6598473627146</v>
      </c>
      <c r="S136" s="65">
        <f t="shared" si="107"/>
        <v>3448.0773664423746</v>
      </c>
      <c r="T136" s="63">
        <f t="shared" si="108"/>
        <v>0</v>
      </c>
      <c r="U136" s="67">
        <f t="shared" si="109"/>
        <v>3448.0773664423746</v>
      </c>
      <c r="V136" s="65">
        <f t="shared" si="110"/>
        <v>2955.4948855220355</v>
      </c>
      <c r="W136" s="63">
        <f t="shared" si="111"/>
        <v>0</v>
      </c>
      <c r="X136" s="66">
        <f t="shared" si="112"/>
        <v>2955.4948855220355</v>
      </c>
      <c r="Y136" s="65">
        <f t="shared" si="113"/>
        <v>2462.9124046016964</v>
      </c>
      <c r="Z136" s="63">
        <f t="shared" si="114"/>
        <v>0</v>
      </c>
      <c r="AA136" s="66">
        <f t="shared" si="115"/>
        <v>2462.9124046016964</v>
      </c>
    </row>
    <row r="137" spans="1:27" ht="12.75" customHeight="1">
      <c r="A137" s="118">
        <v>5</v>
      </c>
      <c r="B137" s="46">
        <v>44317</v>
      </c>
      <c r="C137" s="57">
        <f>'LOAS-SEM JRS E SEM CORREÇÃO'!C138</f>
        <v>1100</v>
      </c>
      <c r="D137" s="222">
        <f>'base(indices)'!G140</f>
        <v>1.0200282000000001</v>
      </c>
      <c r="E137" s="70">
        <f t="shared" si="97"/>
        <v>1122.0310200000001</v>
      </c>
      <c r="F137" s="305">
        <f>'base(indices)'!I140</f>
        <v>6.0549999999999996E-3</v>
      </c>
      <c r="G137" s="70">
        <f t="shared" si="98"/>
        <v>6.7938978261000003</v>
      </c>
      <c r="H137" s="170">
        <f t="shared" si="116"/>
        <v>4515.2996713044004</v>
      </c>
      <c r="I137" s="107">
        <f t="shared" ref="I137:I144" si="117">E137/3</f>
        <v>374.01034000000004</v>
      </c>
      <c r="J137" s="107">
        <f t="shared" ref="J137:J144" si="118">H137+I137</f>
        <v>4889.3100113044002</v>
      </c>
      <c r="K137" s="107"/>
      <c r="L137" s="143">
        <f t="shared" ref="L137:L144" si="119">J137+K137</f>
        <v>4889.3100113044002</v>
      </c>
      <c r="M137" s="107">
        <f t="shared" si="101"/>
        <v>4400.3790101739605</v>
      </c>
      <c r="N137" s="49">
        <f t="shared" ref="N137:N144" si="120">$K137*M$10</f>
        <v>0</v>
      </c>
      <c r="O137" s="52">
        <f t="shared" ref="O137:O144" si="121">M137+N137</f>
        <v>4400.3790101739605</v>
      </c>
      <c r="P137" s="51">
        <f t="shared" si="104"/>
        <v>3911.4480090435204</v>
      </c>
      <c r="Q137" s="49">
        <f t="shared" ref="Q137:Q144" si="122">$K137*P$10</f>
        <v>0</v>
      </c>
      <c r="R137" s="53">
        <f t="shared" ref="R137:R144" si="123">P137+Q137</f>
        <v>3911.4480090435204</v>
      </c>
      <c r="S137" s="51">
        <f t="shared" si="107"/>
        <v>3422.5170079130799</v>
      </c>
      <c r="T137" s="49">
        <f t="shared" ref="T137:T144" si="124">$K137*S$10</f>
        <v>0</v>
      </c>
      <c r="U137" s="53">
        <f t="shared" ref="U137:U144" si="125">S137+T137</f>
        <v>3422.5170079130799</v>
      </c>
      <c r="V137" s="51">
        <f t="shared" si="110"/>
        <v>2933.5860067826402</v>
      </c>
      <c r="W137" s="49">
        <f t="shared" ref="W137:W144" si="126">$K137*V$10</f>
        <v>0</v>
      </c>
      <c r="X137" s="52">
        <f t="shared" ref="X137:X144" si="127">V137+W137</f>
        <v>2933.5860067826402</v>
      </c>
      <c r="Y137" s="51">
        <f t="shared" si="113"/>
        <v>2444.6550056522001</v>
      </c>
      <c r="Z137" s="49">
        <f t="shared" ref="Z137:Z144" si="128">$K137*Y$10</f>
        <v>0</v>
      </c>
      <c r="AA137" s="52">
        <f t="shared" ref="AA137:AA144" si="129">Y137+Z137</f>
        <v>2444.6550056522001</v>
      </c>
    </row>
    <row r="138" spans="1:27" s="30" customFormat="1" ht="12.75" customHeight="1">
      <c r="A138" s="117">
        <v>5</v>
      </c>
      <c r="B138" s="56">
        <v>44348</v>
      </c>
      <c r="C138" s="57">
        <f>'LOAS-SEM JRS E SEM CORREÇÃO'!C139</f>
        <v>1100</v>
      </c>
      <c r="D138" s="222">
        <f>'base(indices)'!G141</f>
        <v>1.0155597300000001</v>
      </c>
      <c r="E138" s="70">
        <f t="shared" si="97"/>
        <v>1117.1157030000002</v>
      </c>
      <c r="F138" s="305">
        <f>'base(indices)'!I141</f>
        <v>4.4650000000000002E-3</v>
      </c>
      <c r="G138" s="60">
        <f t="shared" si="98"/>
        <v>4.9879216138950007</v>
      </c>
      <c r="H138" s="170">
        <f t="shared" si="116"/>
        <v>4488.4144984555805</v>
      </c>
      <c r="I138" s="106">
        <f t="shared" si="117"/>
        <v>372.37190100000004</v>
      </c>
      <c r="J138" s="106">
        <f t="shared" si="118"/>
        <v>4860.786399455581</v>
      </c>
      <c r="K138" s="106"/>
      <c r="L138" s="142">
        <f t="shared" si="119"/>
        <v>4860.786399455581</v>
      </c>
      <c r="M138" s="106">
        <f t="shared" si="101"/>
        <v>4374.7077595100227</v>
      </c>
      <c r="N138" s="63">
        <f t="shared" si="120"/>
        <v>0</v>
      </c>
      <c r="O138" s="66">
        <f t="shared" si="121"/>
        <v>4374.7077595100227</v>
      </c>
      <c r="P138" s="65">
        <f t="shared" si="104"/>
        <v>3888.6291195644649</v>
      </c>
      <c r="Q138" s="63">
        <f t="shared" si="122"/>
        <v>0</v>
      </c>
      <c r="R138" s="67">
        <f t="shared" si="123"/>
        <v>3888.6291195644649</v>
      </c>
      <c r="S138" s="65">
        <f t="shared" si="107"/>
        <v>3402.5504796189066</v>
      </c>
      <c r="T138" s="63">
        <f t="shared" si="124"/>
        <v>0</v>
      </c>
      <c r="U138" s="67">
        <f t="shared" si="125"/>
        <v>3402.5504796189066</v>
      </c>
      <c r="V138" s="65">
        <f t="shared" si="110"/>
        <v>2916.4718396733483</v>
      </c>
      <c r="W138" s="63">
        <f t="shared" si="126"/>
        <v>0</v>
      </c>
      <c r="X138" s="66">
        <f t="shared" si="127"/>
        <v>2916.4718396733483</v>
      </c>
      <c r="Y138" s="65">
        <f t="shared" si="113"/>
        <v>2430.3931997277905</v>
      </c>
      <c r="Z138" s="63">
        <f t="shared" si="128"/>
        <v>0</v>
      </c>
      <c r="AA138" s="66">
        <f t="shared" si="129"/>
        <v>2430.3931997277905</v>
      </c>
    </row>
    <row r="139" spans="1:27" ht="12.75" customHeight="1">
      <c r="A139" s="118">
        <v>5</v>
      </c>
      <c r="B139" s="46">
        <v>44378</v>
      </c>
      <c r="C139" s="57">
        <f>'LOAS-SEM JRS E SEM CORREÇÃO'!C140</f>
        <v>1100</v>
      </c>
      <c r="D139" s="222">
        <f>'base(indices)'!G142</f>
        <v>1.0071999700000001</v>
      </c>
      <c r="E139" s="70">
        <f t="shared" si="97"/>
        <v>1107.919967</v>
      </c>
      <c r="F139" s="305">
        <f>'base(indices)'!I142</f>
        <v>2.4459999999999998E-3</v>
      </c>
      <c r="G139" s="70">
        <f t="shared" si="98"/>
        <v>2.709972239282</v>
      </c>
      <c r="H139" s="170">
        <f t="shared" si="116"/>
        <v>4442.5197569571283</v>
      </c>
      <c r="I139" s="107">
        <f t="shared" si="117"/>
        <v>369.3066556666667</v>
      </c>
      <c r="J139" s="107">
        <f t="shared" si="118"/>
        <v>4811.8264126237946</v>
      </c>
      <c r="K139" s="107"/>
      <c r="L139" s="143">
        <f t="shared" si="119"/>
        <v>4811.8264126237946</v>
      </c>
      <c r="M139" s="107">
        <f t="shared" si="101"/>
        <v>4330.643771361415</v>
      </c>
      <c r="N139" s="49">
        <f t="shared" si="120"/>
        <v>0</v>
      </c>
      <c r="O139" s="52">
        <f t="shared" si="121"/>
        <v>4330.643771361415</v>
      </c>
      <c r="P139" s="51">
        <f t="shared" si="104"/>
        <v>3849.4611300990359</v>
      </c>
      <c r="Q139" s="49">
        <f t="shared" si="122"/>
        <v>0</v>
      </c>
      <c r="R139" s="53">
        <f t="shared" si="123"/>
        <v>3849.4611300990359</v>
      </c>
      <c r="S139" s="51">
        <f t="shared" si="107"/>
        <v>3368.2784888366559</v>
      </c>
      <c r="T139" s="49">
        <f t="shared" si="124"/>
        <v>0</v>
      </c>
      <c r="U139" s="53">
        <f t="shared" si="125"/>
        <v>3368.2784888366559</v>
      </c>
      <c r="V139" s="51">
        <f t="shared" si="110"/>
        <v>2887.0958475742768</v>
      </c>
      <c r="W139" s="49">
        <f t="shared" si="126"/>
        <v>0</v>
      </c>
      <c r="X139" s="52">
        <f t="shared" si="127"/>
        <v>2887.0958475742768</v>
      </c>
      <c r="Y139" s="51">
        <f t="shared" si="113"/>
        <v>2405.9132063118973</v>
      </c>
      <c r="Z139" s="49">
        <f t="shared" si="128"/>
        <v>0</v>
      </c>
      <c r="AA139" s="52">
        <f t="shared" si="129"/>
        <v>2405.9132063118973</v>
      </c>
    </row>
    <row r="140" spans="1:27" s="30" customFormat="1" ht="12.75" customHeight="1">
      <c r="A140" s="118">
        <v>5</v>
      </c>
      <c r="B140" s="56">
        <v>44409</v>
      </c>
      <c r="C140" s="57">
        <f>'LOAS-SEM JRS E SEM CORREÇÃO'!C141</f>
        <v>0</v>
      </c>
      <c r="D140" s="222">
        <f>'base(indices)'!G143</f>
        <v>0</v>
      </c>
      <c r="E140" s="70">
        <f t="shared" ref="E140:E141" si="130">C140*D140</f>
        <v>0</v>
      </c>
      <c r="F140" s="305">
        <f>'base(indices)'!I143</f>
        <v>0</v>
      </c>
      <c r="G140" s="70">
        <f t="shared" ref="G140:G141" si="131">E140*F140</f>
        <v>0</v>
      </c>
      <c r="H140" s="171">
        <f t="shared" ref="H140:H144" si="132">(E140+G140)*4</f>
        <v>0</v>
      </c>
      <c r="I140" s="106">
        <f t="shared" si="117"/>
        <v>0</v>
      </c>
      <c r="J140" s="106">
        <f t="shared" si="118"/>
        <v>0</v>
      </c>
      <c r="K140" s="106"/>
      <c r="L140" s="142">
        <f t="shared" si="119"/>
        <v>0</v>
      </c>
      <c r="M140" s="106">
        <f t="shared" si="101"/>
        <v>0</v>
      </c>
      <c r="N140" s="63">
        <f t="shared" si="120"/>
        <v>0</v>
      </c>
      <c r="O140" s="66">
        <f t="shared" si="121"/>
        <v>0</v>
      </c>
      <c r="P140" s="65">
        <f t="shared" si="104"/>
        <v>0</v>
      </c>
      <c r="Q140" s="63">
        <f t="shared" si="122"/>
        <v>0</v>
      </c>
      <c r="R140" s="67">
        <f t="shared" si="123"/>
        <v>0</v>
      </c>
      <c r="S140" s="65">
        <f t="shared" si="107"/>
        <v>0</v>
      </c>
      <c r="T140" s="63">
        <f t="shared" si="124"/>
        <v>0</v>
      </c>
      <c r="U140" s="67">
        <f t="shared" si="125"/>
        <v>0</v>
      </c>
      <c r="V140" s="65">
        <f t="shared" si="110"/>
        <v>0</v>
      </c>
      <c r="W140" s="63">
        <f t="shared" si="126"/>
        <v>0</v>
      </c>
      <c r="X140" s="66">
        <f t="shared" si="127"/>
        <v>0</v>
      </c>
      <c r="Y140" s="65">
        <f t="shared" si="113"/>
        <v>0</v>
      </c>
      <c r="Z140" s="63">
        <f t="shared" si="128"/>
        <v>0</v>
      </c>
      <c r="AA140" s="66">
        <f t="shared" si="129"/>
        <v>0</v>
      </c>
    </row>
    <row r="141" spans="1:27" ht="12.75" customHeight="1">
      <c r="A141" s="117">
        <v>5</v>
      </c>
      <c r="B141" s="46">
        <v>44440</v>
      </c>
      <c r="C141" s="57">
        <f>'LOAS-SEM JRS E SEM CORREÇÃO'!C142</f>
        <v>0</v>
      </c>
      <c r="D141" s="222">
        <f>'base(indices)'!G144</f>
        <v>0</v>
      </c>
      <c r="E141" s="70">
        <f t="shared" si="130"/>
        <v>0</v>
      </c>
      <c r="F141" s="305">
        <f>'base(indices)'!I144</f>
        <v>0</v>
      </c>
      <c r="G141" s="70">
        <f t="shared" si="131"/>
        <v>0</v>
      </c>
      <c r="H141" s="170">
        <f t="shared" si="132"/>
        <v>0</v>
      </c>
      <c r="I141" s="107">
        <f t="shared" si="117"/>
        <v>0</v>
      </c>
      <c r="J141" s="107">
        <f t="shared" si="118"/>
        <v>0</v>
      </c>
      <c r="K141" s="107"/>
      <c r="L141" s="143">
        <f t="shared" si="119"/>
        <v>0</v>
      </c>
      <c r="M141" s="107">
        <f t="shared" si="101"/>
        <v>0</v>
      </c>
      <c r="N141" s="49">
        <f t="shared" si="120"/>
        <v>0</v>
      </c>
      <c r="O141" s="52">
        <f t="shared" si="121"/>
        <v>0</v>
      </c>
      <c r="P141" s="51">
        <f t="shared" si="104"/>
        <v>0</v>
      </c>
      <c r="Q141" s="49">
        <f t="shared" si="122"/>
        <v>0</v>
      </c>
      <c r="R141" s="53">
        <f t="shared" si="123"/>
        <v>0</v>
      </c>
      <c r="S141" s="51">
        <f t="shared" si="107"/>
        <v>0</v>
      </c>
      <c r="T141" s="49">
        <f t="shared" si="124"/>
        <v>0</v>
      </c>
      <c r="U141" s="53">
        <f t="shared" si="125"/>
        <v>0</v>
      </c>
      <c r="V141" s="51">
        <f t="shared" si="110"/>
        <v>0</v>
      </c>
      <c r="W141" s="49">
        <f t="shared" si="126"/>
        <v>0</v>
      </c>
      <c r="X141" s="52">
        <f t="shared" si="127"/>
        <v>0</v>
      </c>
      <c r="Y141" s="51">
        <f t="shared" si="113"/>
        <v>0</v>
      </c>
      <c r="Z141" s="49">
        <f t="shared" si="128"/>
        <v>0</v>
      </c>
      <c r="AA141" s="52">
        <f t="shared" si="129"/>
        <v>0</v>
      </c>
    </row>
    <row r="142" spans="1:27" s="30" customFormat="1" ht="12.75" customHeight="1">
      <c r="A142" s="118">
        <v>5</v>
      </c>
      <c r="B142" s="56">
        <v>44470</v>
      </c>
      <c r="C142" s="57">
        <f>'LOAS-SEM JRS E SEM CORREÇÃO'!C143</f>
        <v>0</v>
      </c>
      <c r="D142" s="222">
        <f>'base(indices)'!G145</f>
        <v>0</v>
      </c>
      <c r="E142" s="70">
        <f t="shared" ref="E142:E144" si="133">C142*D142</f>
        <v>0</v>
      </c>
      <c r="F142" s="305">
        <f>'base(indices)'!I145</f>
        <v>0</v>
      </c>
      <c r="G142" s="70">
        <f t="shared" ref="G142:G144" si="134">E142*F142</f>
        <v>0</v>
      </c>
      <c r="H142" s="170">
        <f t="shared" si="132"/>
        <v>0</v>
      </c>
      <c r="I142" s="106">
        <f t="shared" si="117"/>
        <v>0</v>
      </c>
      <c r="J142" s="106">
        <f t="shared" si="118"/>
        <v>0</v>
      </c>
      <c r="K142" s="106"/>
      <c r="L142" s="142">
        <f t="shared" si="119"/>
        <v>0</v>
      </c>
      <c r="M142" s="106">
        <f t="shared" si="101"/>
        <v>0</v>
      </c>
      <c r="N142" s="63">
        <f t="shared" si="120"/>
        <v>0</v>
      </c>
      <c r="O142" s="66">
        <f t="shared" si="121"/>
        <v>0</v>
      </c>
      <c r="P142" s="65">
        <f t="shared" si="104"/>
        <v>0</v>
      </c>
      <c r="Q142" s="63">
        <f t="shared" si="122"/>
        <v>0</v>
      </c>
      <c r="R142" s="67">
        <f t="shared" si="123"/>
        <v>0</v>
      </c>
      <c r="S142" s="65">
        <f t="shared" si="107"/>
        <v>0</v>
      </c>
      <c r="T142" s="63">
        <f t="shared" si="124"/>
        <v>0</v>
      </c>
      <c r="U142" s="67">
        <f t="shared" si="125"/>
        <v>0</v>
      </c>
      <c r="V142" s="65">
        <f t="shared" si="110"/>
        <v>0</v>
      </c>
      <c r="W142" s="63">
        <f t="shared" si="126"/>
        <v>0</v>
      </c>
      <c r="X142" s="66">
        <f t="shared" si="127"/>
        <v>0</v>
      </c>
      <c r="Y142" s="65">
        <f t="shared" si="113"/>
        <v>0</v>
      </c>
      <c r="Z142" s="63">
        <f t="shared" si="128"/>
        <v>0</v>
      </c>
      <c r="AA142" s="66">
        <f t="shared" si="129"/>
        <v>0</v>
      </c>
    </row>
    <row r="143" spans="1:27" ht="12.75" customHeight="1">
      <c r="A143" s="118">
        <v>5</v>
      </c>
      <c r="B143" s="46">
        <v>44501</v>
      </c>
      <c r="C143" s="57">
        <f>'LOAS-SEM JRS E SEM CORREÇÃO'!C144</f>
        <v>0</v>
      </c>
      <c r="D143" s="222">
        <f>'base(indices)'!G146</f>
        <v>0</v>
      </c>
      <c r="E143" s="70">
        <f t="shared" si="133"/>
        <v>0</v>
      </c>
      <c r="F143" s="305">
        <f>'base(indices)'!I146</f>
        <v>0</v>
      </c>
      <c r="G143" s="70">
        <f t="shared" si="134"/>
        <v>0</v>
      </c>
      <c r="H143" s="170">
        <f t="shared" si="132"/>
        <v>0</v>
      </c>
      <c r="I143" s="107">
        <f t="shared" si="117"/>
        <v>0</v>
      </c>
      <c r="J143" s="107">
        <f t="shared" si="118"/>
        <v>0</v>
      </c>
      <c r="K143" s="107"/>
      <c r="L143" s="143">
        <f t="shared" si="119"/>
        <v>0</v>
      </c>
      <c r="M143" s="107">
        <f t="shared" si="101"/>
        <v>0</v>
      </c>
      <c r="N143" s="49">
        <f t="shared" si="120"/>
        <v>0</v>
      </c>
      <c r="O143" s="52">
        <f t="shared" si="121"/>
        <v>0</v>
      </c>
      <c r="P143" s="51">
        <f t="shared" si="104"/>
        <v>0</v>
      </c>
      <c r="Q143" s="49">
        <f t="shared" si="122"/>
        <v>0</v>
      </c>
      <c r="R143" s="53">
        <f t="shared" si="123"/>
        <v>0</v>
      </c>
      <c r="S143" s="51">
        <f t="shared" si="107"/>
        <v>0</v>
      </c>
      <c r="T143" s="49">
        <f t="shared" si="124"/>
        <v>0</v>
      </c>
      <c r="U143" s="53">
        <f t="shared" si="125"/>
        <v>0</v>
      </c>
      <c r="V143" s="51">
        <f t="shared" si="110"/>
        <v>0</v>
      </c>
      <c r="W143" s="49">
        <f t="shared" si="126"/>
        <v>0</v>
      </c>
      <c r="X143" s="52">
        <f t="shared" si="127"/>
        <v>0</v>
      </c>
      <c r="Y143" s="51">
        <f t="shared" si="113"/>
        <v>0</v>
      </c>
      <c r="Z143" s="49">
        <f t="shared" si="128"/>
        <v>0</v>
      </c>
      <c r="AA143" s="52">
        <f t="shared" si="129"/>
        <v>0</v>
      </c>
    </row>
    <row r="144" spans="1:27" ht="12.75" customHeight="1">
      <c r="A144" s="124">
        <v>5</v>
      </c>
      <c r="B144" s="56">
        <v>44531</v>
      </c>
      <c r="C144" s="57">
        <f>'LOAS-SEM JRS E SEM CORREÇÃO'!C145</f>
        <v>0</v>
      </c>
      <c r="D144" s="222">
        <f>'base(indices)'!G147</f>
        <v>0</v>
      </c>
      <c r="E144" s="70">
        <f t="shared" si="133"/>
        <v>0</v>
      </c>
      <c r="F144" s="305">
        <f>'base(indices)'!I147</f>
        <v>0</v>
      </c>
      <c r="G144" s="70">
        <f t="shared" si="134"/>
        <v>0</v>
      </c>
      <c r="H144" s="170">
        <f t="shared" si="132"/>
        <v>0</v>
      </c>
      <c r="I144" s="106">
        <f t="shared" si="117"/>
        <v>0</v>
      </c>
      <c r="J144" s="106">
        <f t="shared" si="118"/>
        <v>0</v>
      </c>
      <c r="K144" s="106"/>
      <c r="L144" s="142">
        <f t="shared" si="119"/>
        <v>0</v>
      </c>
      <c r="M144" s="106">
        <f t="shared" si="101"/>
        <v>0</v>
      </c>
      <c r="N144" s="63">
        <f t="shared" si="120"/>
        <v>0</v>
      </c>
      <c r="O144" s="66">
        <f t="shared" si="121"/>
        <v>0</v>
      </c>
      <c r="P144" s="65">
        <f t="shared" si="104"/>
        <v>0</v>
      </c>
      <c r="Q144" s="63">
        <f t="shared" si="122"/>
        <v>0</v>
      </c>
      <c r="R144" s="67">
        <f t="shared" si="123"/>
        <v>0</v>
      </c>
      <c r="S144" s="65">
        <f t="shared" si="107"/>
        <v>0</v>
      </c>
      <c r="T144" s="63">
        <f t="shared" si="124"/>
        <v>0</v>
      </c>
      <c r="U144" s="67">
        <f t="shared" si="125"/>
        <v>0</v>
      </c>
      <c r="V144" s="65">
        <f t="shared" si="110"/>
        <v>0</v>
      </c>
      <c r="W144" s="63">
        <f t="shared" si="126"/>
        <v>0</v>
      </c>
      <c r="X144" s="66">
        <f t="shared" si="127"/>
        <v>0</v>
      </c>
      <c r="Y144" s="65">
        <f t="shared" si="113"/>
        <v>0</v>
      </c>
      <c r="Z144" s="63">
        <f t="shared" si="128"/>
        <v>0</v>
      </c>
      <c r="AA144" s="66">
        <f t="shared" si="129"/>
        <v>0</v>
      </c>
    </row>
    <row r="145" spans="1:27" ht="12.7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140"/>
      <c r="K145" s="125"/>
      <c r="L145" s="125"/>
      <c r="M145" s="136"/>
      <c r="N145" s="82"/>
      <c r="O145" s="83"/>
      <c r="P145" s="83"/>
      <c r="Q145" s="83"/>
      <c r="R145" s="83"/>
      <c r="S145" s="83"/>
      <c r="T145" s="83"/>
      <c r="U145" s="84"/>
      <c r="V145" s="85"/>
      <c r="W145" s="83"/>
      <c r="X145" s="86"/>
      <c r="Y145" s="85"/>
      <c r="Z145" s="83"/>
      <c r="AA145" s="86"/>
    </row>
    <row r="146" spans="1:27" ht="14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4.25" customHeight="1">
      <c r="B147" s="28" t="s">
        <v>167</v>
      </c>
      <c r="P147"/>
      <c r="Q147"/>
      <c r="R147"/>
      <c r="S147"/>
      <c r="T147"/>
      <c r="U147"/>
      <c r="V147"/>
      <c r="W147"/>
      <c r="X147"/>
      <c r="Y147" s="44"/>
      <c r="Z147" s="44"/>
      <c r="AA147" s="44"/>
    </row>
    <row r="148" spans="1:27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>
      <c r="B149" s="28"/>
      <c r="C149"/>
      <c r="L149" s="33"/>
      <c r="M149" s="7"/>
      <c r="N149" s="7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3.5">
      <c r="B150" s="29"/>
      <c r="D150" s="8"/>
      <c r="E150" s="8"/>
      <c r="F150" s="8"/>
      <c r="G150" s="8"/>
      <c r="H150" s="17"/>
      <c r="I150" s="8"/>
      <c r="J150" s="8"/>
      <c r="K150" s="8"/>
      <c r="L150" s="9"/>
      <c r="M150" s="9"/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3.5">
      <c r="B151" s="8"/>
      <c r="C151" s="8"/>
      <c r="D151" s="8"/>
      <c r="E151" s="8"/>
      <c r="F151" s="8"/>
      <c r="G151" s="8"/>
      <c r="H151" s="17"/>
      <c r="I151" s="8"/>
      <c r="J151" s="8"/>
      <c r="K151" s="8"/>
      <c r="L151" s="9"/>
      <c r="M151" s="9"/>
      <c r="N151" s="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</sheetData>
  <mergeCells count="15">
    <mergeCell ref="A10:A11"/>
    <mergeCell ref="B10:B11"/>
    <mergeCell ref="C10:C11"/>
    <mergeCell ref="D10:D11"/>
    <mergeCell ref="E10:E11"/>
    <mergeCell ref="J10:K10"/>
    <mergeCell ref="K8:L8"/>
    <mergeCell ref="M8:N8"/>
    <mergeCell ref="X8:Y8"/>
    <mergeCell ref="F132:G132"/>
    <mergeCell ref="H132:I132"/>
    <mergeCell ref="G10:G11"/>
    <mergeCell ref="H10:H11"/>
    <mergeCell ref="I10:I11"/>
    <mergeCell ref="F10:F11"/>
  </mergeCells>
  <conditionalFormatting sqref="F132 H146:X146 E12:E87 G12:H13 G14:G87 H14:H131">
    <cfRule type="cellIs" dxfId="435" priority="986" stopIfTrue="1" operator="notEqual">
      <formula>""</formula>
    </cfRule>
  </conditionalFormatting>
  <conditionalFormatting sqref="F132">
    <cfRule type="cellIs" dxfId="434" priority="985" stopIfTrue="1" operator="notEqual">
      <formula>""</formula>
    </cfRule>
  </conditionalFormatting>
  <conditionalFormatting sqref="G88:G90">
    <cfRule type="cellIs" dxfId="433" priority="983" stopIfTrue="1" operator="notEqual">
      <formula>""</formula>
    </cfRule>
  </conditionalFormatting>
  <conditionalFormatting sqref="G88:G90">
    <cfRule type="cellIs" dxfId="432" priority="982" stopIfTrue="1" operator="notEqual">
      <formula>""</formula>
    </cfRule>
  </conditionalFormatting>
  <conditionalFormatting sqref="G91">
    <cfRule type="cellIs" dxfId="431" priority="979" stopIfTrue="1" operator="notEqual">
      <formula>""</formula>
    </cfRule>
  </conditionalFormatting>
  <conditionalFormatting sqref="G91">
    <cfRule type="cellIs" dxfId="430" priority="978" stopIfTrue="1" operator="notEqual">
      <formula>""</formula>
    </cfRule>
  </conditionalFormatting>
  <conditionalFormatting sqref="G92:G107">
    <cfRule type="cellIs" dxfId="429" priority="976" stopIfTrue="1" operator="notEqual">
      <formula>""</formula>
    </cfRule>
  </conditionalFormatting>
  <conditionalFormatting sqref="E145:H145">
    <cfRule type="cellIs" dxfId="428" priority="957" stopIfTrue="1" operator="notEqual">
      <formula>""</formula>
    </cfRule>
  </conditionalFormatting>
  <conditionalFormatting sqref="G95:G107">
    <cfRule type="cellIs" dxfId="427" priority="973" stopIfTrue="1" operator="notEqual">
      <formula>""</formula>
    </cfRule>
  </conditionalFormatting>
  <conditionalFormatting sqref="G95:G107">
    <cfRule type="cellIs" dxfId="426" priority="972" stopIfTrue="1" operator="notEqual">
      <formula>""</formula>
    </cfRule>
  </conditionalFormatting>
  <conditionalFormatting sqref="G92:G107">
    <cfRule type="cellIs" dxfId="425" priority="970" stopIfTrue="1" operator="notEqual">
      <formula>""</formula>
    </cfRule>
  </conditionalFormatting>
  <conditionalFormatting sqref="E91">
    <cfRule type="cellIs" dxfId="424" priority="949" stopIfTrue="1" operator="notEqual">
      <formula>""</formula>
    </cfRule>
  </conditionalFormatting>
  <conditionalFormatting sqref="E91">
    <cfRule type="cellIs" dxfId="423" priority="946" stopIfTrue="1" operator="notEqual">
      <formula>""</formula>
    </cfRule>
  </conditionalFormatting>
  <conditionalFormatting sqref="E91">
    <cfRule type="cellIs" dxfId="422" priority="945" stopIfTrue="1" operator="notEqual">
      <formula>""</formula>
    </cfRule>
  </conditionalFormatting>
  <conditionalFormatting sqref="E88:E90">
    <cfRule type="cellIs" dxfId="421" priority="944" stopIfTrue="1" operator="notEqual">
      <formula>""</formula>
    </cfRule>
  </conditionalFormatting>
  <conditionalFormatting sqref="E92:E107">
    <cfRule type="cellIs" dxfId="420" priority="941" stopIfTrue="1" operator="notEqual">
      <formula>""</formula>
    </cfRule>
  </conditionalFormatting>
  <conditionalFormatting sqref="E88:E90">
    <cfRule type="cellIs" dxfId="419" priority="939" stopIfTrue="1" operator="notEqual">
      <formula>""</formula>
    </cfRule>
  </conditionalFormatting>
  <conditionalFormatting sqref="E92:E107">
    <cfRule type="cellIs" dxfId="418" priority="938" stopIfTrue="1" operator="notEqual">
      <formula>""</formula>
    </cfRule>
  </conditionalFormatting>
  <conditionalFormatting sqref="E95:E107">
    <cfRule type="cellIs" dxfId="417" priority="937" stopIfTrue="1" operator="notEqual">
      <formula>""</formula>
    </cfRule>
  </conditionalFormatting>
  <conditionalFormatting sqref="E88:E90">
    <cfRule type="cellIs" dxfId="416" priority="935" stopIfTrue="1" operator="notEqual">
      <formula>""</formula>
    </cfRule>
  </conditionalFormatting>
  <conditionalFormatting sqref="E92:E107">
    <cfRule type="cellIs" dxfId="415" priority="933" stopIfTrue="1" operator="notEqual">
      <formula>""</formula>
    </cfRule>
  </conditionalFormatting>
  <conditionalFormatting sqref="E95:E107">
    <cfRule type="cellIs" dxfId="414" priority="931" stopIfTrue="1" operator="notEqual">
      <formula>""</formula>
    </cfRule>
  </conditionalFormatting>
  <conditionalFormatting sqref="E95:E107">
    <cfRule type="cellIs" dxfId="413" priority="930" stopIfTrue="1" operator="notEqual">
      <formula>""</formula>
    </cfRule>
  </conditionalFormatting>
  <conditionalFormatting sqref="E108:E109">
    <cfRule type="cellIs" dxfId="412" priority="925" stopIfTrue="1" operator="notEqual">
      <formula>""</formula>
    </cfRule>
  </conditionalFormatting>
  <conditionalFormatting sqref="D10">
    <cfRule type="cellIs" dxfId="411" priority="922" stopIfTrue="1" operator="equal">
      <formula>"Total"</formula>
    </cfRule>
  </conditionalFormatting>
  <conditionalFormatting sqref="D10">
    <cfRule type="cellIs" dxfId="410" priority="921" stopIfTrue="1" operator="equal">
      <formula>"Total"</formula>
    </cfRule>
  </conditionalFormatting>
  <conditionalFormatting sqref="E110:E111">
    <cfRule type="cellIs" dxfId="409" priority="885" stopIfTrue="1" operator="notEqual">
      <formula>""</formula>
    </cfRule>
  </conditionalFormatting>
  <conditionalFormatting sqref="E108:E109 G108:G109">
    <cfRule type="cellIs" dxfId="408" priority="902" stopIfTrue="1" operator="notEqual">
      <formula>""</formula>
    </cfRule>
  </conditionalFormatting>
  <conditionalFormatting sqref="E109 G109">
    <cfRule type="cellIs" dxfId="407" priority="901" stopIfTrue="1" operator="notEqual">
      <formula>""</formula>
    </cfRule>
  </conditionalFormatting>
  <conditionalFormatting sqref="E111 G111">
    <cfRule type="cellIs" dxfId="406" priority="880" stopIfTrue="1" operator="notEqual">
      <formula>""</formula>
    </cfRule>
  </conditionalFormatting>
  <conditionalFormatting sqref="E108:E109 G108:G109">
    <cfRule type="cellIs" dxfId="405" priority="897" stopIfTrue="1" operator="notEqual">
      <formula>""</formula>
    </cfRule>
  </conditionalFormatting>
  <conditionalFormatting sqref="E109 G109">
    <cfRule type="cellIs" dxfId="404" priority="895" stopIfTrue="1" operator="notEqual">
      <formula>""</formula>
    </cfRule>
  </conditionalFormatting>
  <conditionalFormatting sqref="E109">
    <cfRule type="cellIs" dxfId="403" priority="894" stopIfTrue="1" operator="notEqual">
      <formula>""</formula>
    </cfRule>
  </conditionalFormatting>
  <conditionalFormatting sqref="E110:E111 G110:G111">
    <cfRule type="cellIs" dxfId="402" priority="889" stopIfTrue="1" operator="notEqual">
      <formula>""</formula>
    </cfRule>
  </conditionalFormatting>
  <conditionalFormatting sqref="E111 G111">
    <cfRule type="cellIs" dxfId="401" priority="888" stopIfTrue="1" operator="notEqual">
      <formula>""</formula>
    </cfRule>
  </conditionalFormatting>
  <conditionalFormatting sqref="E110:E111 G110:G111">
    <cfRule type="cellIs" dxfId="400" priority="883" stopIfTrue="1" operator="notEqual">
      <formula>""</formula>
    </cfRule>
  </conditionalFormatting>
  <conditionalFormatting sqref="E111">
    <cfRule type="cellIs" dxfId="399" priority="879" stopIfTrue="1" operator="notEqual">
      <formula>""</formula>
    </cfRule>
  </conditionalFormatting>
  <conditionalFormatting sqref="E112:E113 G112:G113">
    <cfRule type="cellIs" dxfId="398" priority="874" stopIfTrue="1" operator="notEqual">
      <formula>""</formula>
    </cfRule>
  </conditionalFormatting>
  <conditionalFormatting sqref="E113 G113">
    <cfRule type="cellIs" dxfId="397" priority="873" stopIfTrue="1" operator="notEqual">
      <formula>""</formula>
    </cfRule>
  </conditionalFormatting>
  <conditionalFormatting sqref="E112:E113">
    <cfRule type="cellIs" dxfId="396" priority="870" stopIfTrue="1" operator="notEqual">
      <formula>""</formula>
    </cfRule>
  </conditionalFormatting>
  <conditionalFormatting sqref="E112:E113 G112:G113">
    <cfRule type="cellIs" dxfId="395" priority="868" stopIfTrue="1" operator="notEqual">
      <formula>""</formula>
    </cfRule>
  </conditionalFormatting>
  <conditionalFormatting sqref="E113 G113">
    <cfRule type="cellIs" dxfId="394" priority="865" stopIfTrue="1" operator="notEqual">
      <formula>""</formula>
    </cfRule>
  </conditionalFormatting>
  <conditionalFormatting sqref="E113">
    <cfRule type="cellIs" dxfId="393" priority="864" stopIfTrue="1" operator="notEqual">
      <formula>""</formula>
    </cfRule>
  </conditionalFormatting>
  <conditionalFormatting sqref="E114:E115 G114:G115">
    <cfRule type="cellIs" dxfId="392" priority="859" stopIfTrue="1" operator="notEqual">
      <formula>""</formula>
    </cfRule>
  </conditionalFormatting>
  <conditionalFormatting sqref="E115 G115">
    <cfRule type="cellIs" dxfId="391" priority="858" stopIfTrue="1" operator="notEqual">
      <formula>""</formula>
    </cfRule>
  </conditionalFormatting>
  <conditionalFormatting sqref="E114:E115">
    <cfRule type="cellIs" dxfId="390" priority="855" stopIfTrue="1" operator="notEqual">
      <formula>""</formula>
    </cfRule>
  </conditionalFormatting>
  <conditionalFormatting sqref="E114:E115 G114:G115">
    <cfRule type="cellIs" dxfId="389" priority="853" stopIfTrue="1" operator="notEqual">
      <formula>""</formula>
    </cfRule>
  </conditionalFormatting>
  <conditionalFormatting sqref="E115 G115">
    <cfRule type="cellIs" dxfId="388" priority="850" stopIfTrue="1" operator="notEqual">
      <formula>""</formula>
    </cfRule>
  </conditionalFormatting>
  <conditionalFormatting sqref="E115">
    <cfRule type="cellIs" dxfId="387" priority="849" stopIfTrue="1" operator="notEqual">
      <formula>""</formula>
    </cfRule>
  </conditionalFormatting>
  <conditionalFormatting sqref="E116:E117 G116:G117">
    <cfRule type="cellIs" dxfId="386" priority="844" stopIfTrue="1" operator="notEqual">
      <formula>""</formula>
    </cfRule>
  </conditionalFormatting>
  <conditionalFormatting sqref="E117 G117">
    <cfRule type="cellIs" dxfId="385" priority="843" stopIfTrue="1" operator="notEqual">
      <formula>""</formula>
    </cfRule>
  </conditionalFormatting>
  <conditionalFormatting sqref="E116:E117">
    <cfRule type="cellIs" dxfId="384" priority="840" stopIfTrue="1" operator="notEqual">
      <formula>""</formula>
    </cfRule>
  </conditionalFormatting>
  <conditionalFormatting sqref="E116:E117 G116:G117">
    <cfRule type="cellIs" dxfId="383" priority="838" stopIfTrue="1" operator="notEqual">
      <formula>""</formula>
    </cfRule>
  </conditionalFormatting>
  <conditionalFormatting sqref="E117 G117">
    <cfRule type="cellIs" dxfId="382" priority="835" stopIfTrue="1" operator="notEqual">
      <formula>""</formula>
    </cfRule>
  </conditionalFormatting>
  <conditionalFormatting sqref="E117">
    <cfRule type="cellIs" dxfId="381" priority="834" stopIfTrue="1" operator="notEqual">
      <formula>""</formula>
    </cfRule>
  </conditionalFormatting>
  <conditionalFormatting sqref="E118:E131 G118:G131">
    <cfRule type="cellIs" dxfId="380" priority="829" stopIfTrue="1" operator="notEqual">
      <formula>""</formula>
    </cfRule>
  </conditionalFormatting>
  <conditionalFormatting sqref="E119:E131 G119:G131">
    <cfRule type="cellIs" dxfId="379" priority="828" stopIfTrue="1" operator="notEqual">
      <formula>""</formula>
    </cfRule>
  </conditionalFormatting>
  <conditionalFormatting sqref="E118:E131">
    <cfRule type="cellIs" dxfId="378" priority="825" stopIfTrue="1" operator="notEqual">
      <formula>""</formula>
    </cfRule>
  </conditionalFormatting>
  <conditionalFormatting sqref="E118:E131 G118:G131">
    <cfRule type="cellIs" dxfId="377" priority="823" stopIfTrue="1" operator="notEqual">
      <formula>""</formula>
    </cfRule>
  </conditionalFormatting>
  <conditionalFormatting sqref="E119:E131 G119:G131">
    <cfRule type="cellIs" dxfId="376" priority="820" stopIfTrue="1" operator="notEqual">
      <formula>""</formula>
    </cfRule>
  </conditionalFormatting>
  <conditionalFormatting sqref="E119:E131">
    <cfRule type="cellIs" dxfId="375" priority="819" stopIfTrue="1" operator="notEqual">
      <formula>""</formula>
    </cfRule>
  </conditionalFormatting>
  <conditionalFormatting sqref="B145:C145">
    <cfRule type="cellIs" dxfId="374" priority="813" stopIfTrue="1" operator="notEqual">
      <formula>""</formula>
    </cfRule>
  </conditionalFormatting>
  <conditionalFormatting sqref="Y146:AA146">
    <cfRule type="cellIs" dxfId="373" priority="806" stopIfTrue="1" operator="notEqual">
      <formula>""</formula>
    </cfRule>
  </conditionalFormatting>
  <conditionalFormatting sqref="D12:D131">
    <cfRule type="cellIs" dxfId="372" priority="734" stopIfTrue="1" operator="equal">
      <formula>"Total"</formula>
    </cfRule>
  </conditionalFormatting>
  <conditionalFormatting sqref="E133:E136">
    <cfRule type="cellIs" dxfId="371" priority="733" stopIfTrue="1" operator="notEqual">
      <formula>""</formula>
    </cfRule>
  </conditionalFormatting>
  <conditionalFormatting sqref="E133:E136">
    <cfRule type="cellIs" dxfId="370" priority="732" stopIfTrue="1" operator="notEqual">
      <formula>""</formula>
    </cfRule>
  </conditionalFormatting>
  <conditionalFormatting sqref="E133:E136">
    <cfRule type="cellIs" dxfId="369" priority="731" stopIfTrue="1" operator="notEqual">
      <formula>""</formula>
    </cfRule>
  </conditionalFormatting>
  <conditionalFormatting sqref="G139:G141">
    <cfRule type="cellIs" dxfId="368" priority="694" stopIfTrue="1" operator="notEqual">
      <formula>""</formula>
    </cfRule>
  </conditionalFormatting>
  <conditionalFormatting sqref="G138">
    <cfRule type="cellIs" dxfId="367" priority="695" stopIfTrue="1" operator="notEqual">
      <formula>""</formula>
    </cfRule>
  </conditionalFormatting>
  <conditionalFormatting sqref="G134:H134 H135:H144">
    <cfRule type="cellIs" dxfId="366" priority="699" stopIfTrue="1" operator="notEqual">
      <formula>""</formula>
    </cfRule>
  </conditionalFormatting>
  <conditionalFormatting sqref="G133">
    <cfRule type="cellIs" dxfId="365" priority="701" stopIfTrue="1" operator="notEqual">
      <formula>""</formula>
    </cfRule>
  </conditionalFormatting>
  <conditionalFormatting sqref="G133">
    <cfRule type="cellIs" dxfId="364" priority="702" stopIfTrue="1" operator="notEqual">
      <formula>""</formula>
    </cfRule>
  </conditionalFormatting>
  <conditionalFormatting sqref="G134:H134 H135:H144">
    <cfRule type="cellIs" dxfId="363" priority="700" stopIfTrue="1" operator="notEqual">
      <formula>""</formula>
    </cfRule>
  </conditionalFormatting>
  <conditionalFormatting sqref="G135:G137">
    <cfRule type="cellIs" dxfId="362" priority="697" stopIfTrue="1" operator="notEqual">
      <formula>""</formula>
    </cfRule>
  </conditionalFormatting>
  <conditionalFormatting sqref="G135:G137">
    <cfRule type="cellIs" dxfId="361" priority="698" stopIfTrue="1" operator="notEqual">
      <formula>""</formula>
    </cfRule>
  </conditionalFormatting>
  <conditionalFormatting sqref="G139:G141">
    <cfRule type="cellIs" dxfId="360" priority="693" stopIfTrue="1" operator="notEqual">
      <formula>""</formula>
    </cfRule>
  </conditionalFormatting>
  <conditionalFormatting sqref="G138">
    <cfRule type="cellIs" dxfId="359" priority="696" stopIfTrue="1" operator="notEqual">
      <formula>""</formula>
    </cfRule>
  </conditionalFormatting>
  <conditionalFormatting sqref="H133">
    <cfRule type="cellIs" dxfId="358" priority="681" stopIfTrue="1" operator="notEqual">
      <formula>""</formula>
    </cfRule>
  </conditionalFormatting>
  <conditionalFormatting sqref="E137:E141">
    <cfRule type="cellIs" dxfId="357" priority="680" stopIfTrue="1" operator="notEqual">
      <formula>""</formula>
    </cfRule>
  </conditionalFormatting>
  <conditionalFormatting sqref="E137:E141">
    <cfRule type="cellIs" dxfId="356" priority="679" stopIfTrue="1" operator="notEqual">
      <formula>""</formula>
    </cfRule>
  </conditionalFormatting>
  <conditionalFormatting sqref="E137:E141">
    <cfRule type="cellIs" dxfId="355" priority="678" stopIfTrue="1" operator="notEqual">
      <formula>""</formula>
    </cfRule>
  </conditionalFormatting>
  <conditionalFormatting sqref="G142:G144">
    <cfRule type="cellIs" dxfId="354" priority="671" stopIfTrue="1" operator="notEqual">
      <formula>""</formula>
    </cfRule>
  </conditionalFormatting>
  <conditionalFormatting sqref="G142:G144">
    <cfRule type="cellIs" dxfId="353" priority="670" stopIfTrue="1" operator="notEqual">
      <formula>""</formula>
    </cfRule>
  </conditionalFormatting>
  <conditionalFormatting sqref="E142:E144">
    <cfRule type="cellIs" dxfId="352" priority="667" stopIfTrue="1" operator="notEqual">
      <formula>""</formula>
    </cfRule>
  </conditionalFormatting>
  <conditionalFormatting sqref="E142:E144">
    <cfRule type="cellIs" dxfId="351" priority="666" stopIfTrue="1" operator="notEqual">
      <formula>""</formula>
    </cfRule>
  </conditionalFormatting>
  <conditionalFormatting sqref="E142:E144">
    <cfRule type="cellIs" dxfId="350" priority="665" stopIfTrue="1" operator="notEqual">
      <formula>""</formula>
    </cfRule>
  </conditionalFormatting>
  <conditionalFormatting sqref="C133">
    <cfRule type="cellIs" dxfId="349" priority="656" stopIfTrue="1" operator="notEqual">
      <formula>""</formula>
    </cfRule>
  </conditionalFormatting>
  <conditionalFormatting sqref="C134:C144">
    <cfRule type="cellIs" dxfId="348" priority="655" stopIfTrue="1" operator="notEqual">
      <formula>""</formula>
    </cfRule>
  </conditionalFormatting>
  <conditionalFormatting sqref="D145">
    <cfRule type="cellIs" dxfId="347" priority="637" stopIfTrue="1" operator="equal">
      <formula>"Total"</formula>
    </cfRule>
  </conditionalFormatting>
  <conditionalFormatting sqref="B133:B144">
    <cfRule type="cellIs" dxfId="346" priority="632" stopIfTrue="1" operator="notEqual">
      <formula>""</formula>
    </cfRule>
  </conditionalFormatting>
  <conditionalFormatting sqref="B133:B144">
    <cfRule type="cellIs" dxfId="345" priority="631" stopIfTrue="1" operator="notEqual">
      <formula>""</formula>
    </cfRule>
  </conditionalFormatting>
  <conditionalFormatting sqref="C107 C12:C95">
    <cfRule type="cellIs" dxfId="344" priority="321" stopIfTrue="1" operator="notEqual">
      <formula>""</formula>
    </cfRule>
  </conditionalFormatting>
  <conditionalFormatting sqref="C23">
    <cfRule type="cellIs" dxfId="343" priority="320" stopIfTrue="1" operator="notEqual">
      <formula>""</formula>
    </cfRule>
  </conditionalFormatting>
  <conditionalFormatting sqref="C14:C25">
    <cfRule type="cellIs" dxfId="342" priority="319" stopIfTrue="1" operator="notEqual">
      <formula>""</formula>
    </cfRule>
  </conditionalFormatting>
  <conditionalFormatting sqref="C107 C73:C83 C85:C95">
    <cfRule type="cellIs" dxfId="341" priority="318" stopIfTrue="1" operator="notEqual">
      <formula>""</formula>
    </cfRule>
  </conditionalFormatting>
  <conditionalFormatting sqref="C84">
    <cfRule type="cellIs" dxfId="340" priority="317" stopIfTrue="1" operator="notEqual">
      <formula>""</formula>
    </cfRule>
  </conditionalFormatting>
  <conditionalFormatting sqref="C84">
    <cfRule type="cellIs" dxfId="339" priority="316" stopIfTrue="1" operator="notEqual">
      <formula>""</formula>
    </cfRule>
  </conditionalFormatting>
  <conditionalFormatting sqref="C85:C94">
    <cfRule type="cellIs" dxfId="338" priority="312" stopIfTrue="1" operator="notEqual">
      <formula>""</formula>
    </cfRule>
  </conditionalFormatting>
  <conditionalFormatting sqref="C12:C23">
    <cfRule type="cellIs" dxfId="337" priority="315" stopIfTrue="1" operator="notEqual">
      <formula>""</formula>
    </cfRule>
  </conditionalFormatting>
  <conditionalFormatting sqref="C73:C83">
    <cfRule type="cellIs" dxfId="336" priority="314" stopIfTrue="1" operator="notEqual">
      <formula>""</formula>
    </cfRule>
  </conditionalFormatting>
  <conditionalFormatting sqref="C85:C94">
    <cfRule type="cellIs" dxfId="335" priority="313" stopIfTrue="1" operator="notEqual">
      <formula>""</formula>
    </cfRule>
  </conditionalFormatting>
  <conditionalFormatting sqref="C84">
    <cfRule type="cellIs" dxfId="334" priority="311" stopIfTrue="1" operator="notEqual">
      <formula>""</formula>
    </cfRule>
  </conditionalFormatting>
  <conditionalFormatting sqref="C84">
    <cfRule type="cellIs" dxfId="333" priority="310" stopIfTrue="1" operator="notEqual">
      <formula>""</formula>
    </cfRule>
  </conditionalFormatting>
  <conditionalFormatting sqref="C73:C83">
    <cfRule type="cellIs" dxfId="332" priority="309" stopIfTrue="1" operator="notEqual">
      <formula>""</formula>
    </cfRule>
  </conditionalFormatting>
  <conditionalFormatting sqref="C72">
    <cfRule type="cellIs" dxfId="331" priority="308" stopIfTrue="1" operator="notEqual">
      <formula>""</formula>
    </cfRule>
  </conditionalFormatting>
  <conditionalFormatting sqref="C72">
    <cfRule type="cellIs" dxfId="330" priority="307" stopIfTrue="1" operator="notEqual">
      <formula>""</formula>
    </cfRule>
  </conditionalFormatting>
  <conditionalFormatting sqref="C73:C82">
    <cfRule type="cellIs" dxfId="329" priority="304" stopIfTrue="1" operator="notEqual">
      <formula>""</formula>
    </cfRule>
  </conditionalFormatting>
  <conditionalFormatting sqref="C61:C71">
    <cfRule type="cellIs" dxfId="328" priority="306" stopIfTrue="1" operator="notEqual">
      <formula>""</formula>
    </cfRule>
  </conditionalFormatting>
  <conditionalFormatting sqref="C73:C82">
    <cfRule type="cellIs" dxfId="327" priority="305" stopIfTrue="1" operator="notEqual">
      <formula>""</formula>
    </cfRule>
  </conditionalFormatting>
  <conditionalFormatting sqref="C85:C94">
    <cfRule type="cellIs" dxfId="326" priority="303" stopIfTrue="1" operator="notEqual">
      <formula>""</formula>
    </cfRule>
  </conditionalFormatting>
  <conditionalFormatting sqref="C85:C94">
    <cfRule type="cellIs" dxfId="325" priority="302" stopIfTrue="1" operator="notEqual">
      <formula>""</formula>
    </cfRule>
  </conditionalFormatting>
  <conditionalFormatting sqref="C84:C94">
    <cfRule type="cellIs" dxfId="324" priority="301" stopIfTrue="1" operator="notEqual">
      <formula>""</formula>
    </cfRule>
  </conditionalFormatting>
  <conditionalFormatting sqref="C84:C94">
    <cfRule type="cellIs" dxfId="323" priority="300" stopIfTrue="1" operator="notEqual">
      <formula>""</formula>
    </cfRule>
  </conditionalFormatting>
  <conditionalFormatting sqref="C12:C13 C15 C17 C19 C21">
    <cfRule type="cellIs" dxfId="322" priority="299" stopIfTrue="1" operator="notEqual">
      <formula>""</formula>
    </cfRule>
  </conditionalFormatting>
  <conditionalFormatting sqref="C73:C83">
    <cfRule type="cellIs" dxfId="321" priority="298" stopIfTrue="1" operator="notEqual">
      <formula>""</formula>
    </cfRule>
  </conditionalFormatting>
  <conditionalFormatting sqref="C72">
    <cfRule type="cellIs" dxfId="320" priority="297" stopIfTrue="1" operator="notEqual">
      <formula>""</formula>
    </cfRule>
  </conditionalFormatting>
  <conditionalFormatting sqref="C72">
    <cfRule type="cellIs" dxfId="319" priority="296" stopIfTrue="1" operator="notEqual">
      <formula>""</formula>
    </cfRule>
  </conditionalFormatting>
  <conditionalFormatting sqref="C73:C82">
    <cfRule type="cellIs" dxfId="318" priority="293" stopIfTrue="1" operator="notEqual">
      <formula>""</formula>
    </cfRule>
  </conditionalFormatting>
  <conditionalFormatting sqref="C61:C71">
    <cfRule type="cellIs" dxfId="317" priority="295" stopIfTrue="1" operator="notEqual">
      <formula>""</formula>
    </cfRule>
  </conditionalFormatting>
  <conditionalFormatting sqref="C73:C82">
    <cfRule type="cellIs" dxfId="316" priority="294" stopIfTrue="1" operator="notEqual">
      <formula>""</formula>
    </cfRule>
  </conditionalFormatting>
  <conditionalFormatting sqref="C72">
    <cfRule type="cellIs" dxfId="315" priority="292" stopIfTrue="1" operator="notEqual">
      <formula>""</formula>
    </cfRule>
  </conditionalFormatting>
  <conditionalFormatting sqref="C72">
    <cfRule type="cellIs" dxfId="314" priority="291" stopIfTrue="1" operator="notEqual">
      <formula>""</formula>
    </cfRule>
  </conditionalFormatting>
  <conditionalFormatting sqref="C61:C71">
    <cfRule type="cellIs" dxfId="313" priority="290" stopIfTrue="1" operator="notEqual">
      <formula>""</formula>
    </cfRule>
  </conditionalFormatting>
  <conditionalFormatting sqref="C60">
    <cfRule type="cellIs" dxfId="312" priority="289" stopIfTrue="1" operator="notEqual">
      <formula>""</formula>
    </cfRule>
  </conditionalFormatting>
  <conditionalFormatting sqref="C60">
    <cfRule type="cellIs" dxfId="311" priority="288" stopIfTrue="1" operator="notEqual">
      <formula>""</formula>
    </cfRule>
  </conditionalFormatting>
  <conditionalFormatting sqref="C61:C70">
    <cfRule type="cellIs" dxfId="310" priority="285" stopIfTrue="1" operator="notEqual">
      <formula>""</formula>
    </cfRule>
  </conditionalFormatting>
  <conditionalFormatting sqref="C49:C59">
    <cfRule type="cellIs" dxfId="309" priority="287" stopIfTrue="1" operator="notEqual">
      <formula>""</formula>
    </cfRule>
  </conditionalFormatting>
  <conditionalFormatting sqref="C61:C70">
    <cfRule type="cellIs" dxfId="308" priority="286" stopIfTrue="1" operator="notEqual">
      <formula>""</formula>
    </cfRule>
  </conditionalFormatting>
  <conditionalFormatting sqref="C73:C82">
    <cfRule type="cellIs" dxfId="307" priority="284" stopIfTrue="1" operator="notEqual">
      <formula>""</formula>
    </cfRule>
  </conditionalFormatting>
  <conditionalFormatting sqref="C73:C82">
    <cfRule type="cellIs" dxfId="306" priority="283" stopIfTrue="1" operator="notEqual">
      <formula>""</formula>
    </cfRule>
  </conditionalFormatting>
  <conditionalFormatting sqref="B12:B131">
    <cfRule type="cellIs" dxfId="305" priority="282" stopIfTrue="1" operator="notEqual">
      <formula>""</formula>
    </cfRule>
  </conditionalFormatting>
  <conditionalFormatting sqref="C84:C94">
    <cfRule type="cellIs" dxfId="304" priority="281" stopIfTrue="1" operator="notEqual">
      <formula>""</formula>
    </cfRule>
  </conditionalFormatting>
  <conditionalFormatting sqref="C84:C94">
    <cfRule type="cellIs" dxfId="303" priority="280" stopIfTrue="1" operator="notEqual">
      <formula>""</formula>
    </cfRule>
  </conditionalFormatting>
  <conditionalFormatting sqref="C12:C13 C15 C17 C19 C21">
    <cfRule type="cellIs" dxfId="302" priority="279" stopIfTrue="1" operator="notEqual">
      <formula>""</formula>
    </cfRule>
  </conditionalFormatting>
  <conditionalFormatting sqref="C73:C83">
    <cfRule type="cellIs" dxfId="301" priority="278" stopIfTrue="1" operator="notEqual">
      <formula>""</formula>
    </cfRule>
  </conditionalFormatting>
  <conditionalFormatting sqref="C72">
    <cfRule type="cellIs" dxfId="300" priority="277" stopIfTrue="1" operator="notEqual">
      <formula>""</formula>
    </cfRule>
  </conditionalFormatting>
  <conditionalFormatting sqref="C72">
    <cfRule type="cellIs" dxfId="299" priority="276" stopIfTrue="1" operator="notEqual">
      <formula>""</formula>
    </cfRule>
  </conditionalFormatting>
  <conditionalFormatting sqref="C73:C82">
    <cfRule type="cellIs" dxfId="298" priority="273" stopIfTrue="1" operator="notEqual">
      <formula>""</formula>
    </cfRule>
  </conditionalFormatting>
  <conditionalFormatting sqref="C61:C71">
    <cfRule type="cellIs" dxfId="297" priority="275" stopIfTrue="1" operator="notEqual">
      <formula>""</formula>
    </cfRule>
  </conditionalFormatting>
  <conditionalFormatting sqref="C73:C82">
    <cfRule type="cellIs" dxfId="296" priority="274" stopIfTrue="1" operator="notEqual">
      <formula>""</formula>
    </cfRule>
  </conditionalFormatting>
  <conditionalFormatting sqref="C72">
    <cfRule type="cellIs" dxfId="295" priority="272" stopIfTrue="1" operator="notEqual">
      <formula>""</formula>
    </cfRule>
  </conditionalFormatting>
  <conditionalFormatting sqref="C72">
    <cfRule type="cellIs" dxfId="294" priority="271" stopIfTrue="1" operator="notEqual">
      <formula>""</formula>
    </cfRule>
  </conditionalFormatting>
  <conditionalFormatting sqref="C61:C71">
    <cfRule type="cellIs" dxfId="293" priority="270" stopIfTrue="1" operator="notEqual">
      <formula>""</formula>
    </cfRule>
  </conditionalFormatting>
  <conditionalFormatting sqref="C60">
    <cfRule type="cellIs" dxfId="292" priority="269" stopIfTrue="1" operator="notEqual">
      <formula>""</formula>
    </cfRule>
  </conditionalFormatting>
  <conditionalFormatting sqref="C60">
    <cfRule type="cellIs" dxfId="291" priority="268" stopIfTrue="1" operator="notEqual">
      <formula>""</formula>
    </cfRule>
  </conditionalFormatting>
  <conditionalFormatting sqref="C61:C70">
    <cfRule type="cellIs" dxfId="290" priority="265" stopIfTrue="1" operator="notEqual">
      <formula>""</formula>
    </cfRule>
  </conditionalFormatting>
  <conditionalFormatting sqref="C49:C59">
    <cfRule type="cellIs" dxfId="289" priority="267" stopIfTrue="1" operator="notEqual">
      <formula>""</formula>
    </cfRule>
  </conditionalFormatting>
  <conditionalFormatting sqref="C61:C70">
    <cfRule type="cellIs" dxfId="288" priority="266" stopIfTrue="1" operator="notEqual">
      <formula>""</formula>
    </cfRule>
  </conditionalFormatting>
  <conditionalFormatting sqref="C73:C82">
    <cfRule type="cellIs" dxfId="287" priority="264" stopIfTrue="1" operator="notEqual">
      <formula>""</formula>
    </cfRule>
  </conditionalFormatting>
  <conditionalFormatting sqref="C73:C82">
    <cfRule type="cellIs" dxfId="286" priority="263" stopIfTrue="1" operator="notEqual">
      <formula>""</formula>
    </cfRule>
  </conditionalFormatting>
  <conditionalFormatting sqref="C72:C82">
    <cfRule type="cellIs" dxfId="285" priority="262" stopIfTrue="1" operator="notEqual">
      <formula>""</formula>
    </cfRule>
  </conditionalFormatting>
  <conditionalFormatting sqref="C72:C82">
    <cfRule type="cellIs" dxfId="284" priority="261" stopIfTrue="1" operator="notEqual">
      <formula>""</formula>
    </cfRule>
  </conditionalFormatting>
  <conditionalFormatting sqref="C61:C71">
    <cfRule type="cellIs" dxfId="283" priority="260" stopIfTrue="1" operator="notEqual">
      <formula>""</formula>
    </cfRule>
  </conditionalFormatting>
  <conditionalFormatting sqref="C60">
    <cfRule type="cellIs" dxfId="282" priority="259" stopIfTrue="1" operator="notEqual">
      <formula>""</formula>
    </cfRule>
  </conditionalFormatting>
  <conditionalFormatting sqref="C60">
    <cfRule type="cellIs" dxfId="281" priority="258" stopIfTrue="1" operator="notEqual">
      <formula>""</formula>
    </cfRule>
  </conditionalFormatting>
  <conditionalFormatting sqref="C61:C70">
    <cfRule type="cellIs" dxfId="280" priority="255" stopIfTrue="1" operator="notEqual">
      <formula>""</formula>
    </cfRule>
  </conditionalFormatting>
  <conditionalFormatting sqref="C49:C59">
    <cfRule type="cellIs" dxfId="279" priority="257" stopIfTrue="1" operator="notEqual">
      <formula>""</formula>
    </cfRule>
  </conditionalFormatting>
  <conditionalFormatting sqref="C61:C70">
    <cfRule type="cellIs" dxfId="278" priority="256" stopIfTrue="1" operator="notEqual">
      <formula>""</formula>
    </cfRule>
  </conditionalFormatting>
  <conditionalFormatting sqref="C60">
    <cfRule type="cellIs" dxfId="277" priority="254" stopIfTrue="1" operator="notEqual">
      <formula>""</formula>
    </cfRule>
  </conditionalFormatting>
  <conditionalFormatting sqref="C60">
    <cfRule type="cellIs" dxfId="276" priority="253" stopIfTrue="1" operator="notEqual">
      <formula>""</formula>
    </cfRule>
  </conditionalFormatting>
  <conditionalFormatting sqref="C49:C59">
    <cfRule type="cellIs" dxfId="275" priority="252" stopIfTrue="1" operator="notEqual">
      <formula>""</formula>
    </cfRule>
  </conditionalFormatting>
  <conditionalFormatting sqref="C48">
    <cfRule type="cellIs" dxfId="274" priority="251" stopIfTrue="1" operator="notEqual">
      <formula>""</formula>
    </cfRule>
  </conditionalFormatting>
  <conditionalFormatting sqref="C48">
    <cfRule type="cellIs" dxfId="273" priority="250" stopIfTrue="1" operator="notEqual">
      <formula>""</formula>
    </cfRule>
  </conditionalFormatting>
  <conditionalFormatting sqref="C49:C58">
    <cfRule type="cellIs" dxfId="272" priority="247" stopIfTrue="1" operator="notEqual">
      <formula>""</formula>
    </cfRule>
  </conditionalFormatting>
  <conditionalFormatting sqref="C37:C47">
    <cfRule type="cellIs" dxfId="271" priority="249" stopIfTrue="1" operator="notEqual">
      <formula>""</formula>
    </cfRule>
  </conditionalFormatting>
  <conditionalFormatting sqref="C49:C58">
    <cfRule type="cellIs" dxfId="270" priority="248" stopIfTrue="1" operator="notEqual">
      <formula>""</formula>
    </cfRule>
  </conditionalFormatting>
  <conditionalFormatting sqref="C61:C70">
    <cfRule type="cellIs" dxfId="269" priority="246" stopIfTrue="1" operator="notEqual">
      <formula>""</formula>
    </cfRule>
  </conditionalFormatting>
  <conditionalFormatting sqref="C61:C70">
    <cfRule type="cellIs" dxfId="268" priority="245" stopIfTrue="1" operator="notEqual">
      <formula>""</formula>
    </cfRule>
  </conditionalFormatting>
  <conditionalFormatting sqref="C85:C94">
    <cfRule type="cellIs" dxfId="267" priority="239" stopIfTrue="1" operator="notEqual">
      <formula>""</formula>
    </cfRule>
  </conditionalFormatting>
  <conditionalFormatting sqref="C85:C94">
    <cfRule type="cellIs" dxfId="266" priority="238" stopIfTrue="1" operator="notEqual">
      <formula>""</formula>
    </cfRule>
  </conditionalFormatting>
  <conditionalFormatting sqref="C107 C73:C83 C85:C95">
    <cfRule type="cellIs" dxfId="265" priority="244" stopIfTrue="1" operator="notEqual">
      <formula>""</formula>
    </cfRule>
  </conditionalFormatting>
  <conditionalFormatting sqref="C107 C73:C83 C85:C95">
    <cfRule type="cellIs" dxfId="264" priority="237" stopIfTrue="1" operator="notEqual">
      <formula>""</formula>
    </cfRule>
  </conditionalFormatting>
  <conditionalFormatting sqref="C84">
    <cfRule type="cellIs" dxfId="263" priority="236" stopIfTrue="1" operator="notEqual">
      <formula>""</formula>
    </cfRule>
  </conditionalFormatting>
  <conditionalFormatting sqref="C107 C73:C83 C85:C95">
    <cfRule type="cellIs" dxfId="262" priority="243" stopIfTrue="1" operator="notEqual">
      <formula>""</formula>
    </cfRule>
  </conditionalFormatting>
  <conditionalFormatting sqref="C84">
    <cfRule type="cellIs" dxfId="261" priority="242" stopIfTrue="1" operator="notEqual">
      <formula>""</formula>
    </cfRule>
  </conditionalFormatting>
  <conditionalFormatting sqref="C84">
    <cfRule type="cellIs" dxfId="260" priority="241" stopIfTrue="1" operator="notEqual">
      <formula>""</formula>
    </cfRule>
  </conditionalFormatting>
  <conditionalFormatting sqref="C73:C83">
    <cfRule type="cellIs" dxfId="259" priority="240" stopIfTrue="1" operator="notEqual">
      <formula>""</formula>
    </cfRule>
  </conditionalFormatting>
  <conditionalFormatting sqref="C73:C83">
    <cfRule type="cellIs" dxfId="258" priority="229" stopIfTrue="1" operator="notEqual">
      <formula>""</formula>
    </cfRule>
  </conditionalFormatting>
  <conditionalFormatting sqref="C72">
    <cfRule type="cellIs" dxfId="257" priority="228" stopIfTrue="1" operator="notEqual">
      <formula>""</formula>
    </cfRule>
  </conditionalFormatting>
  <conditionalFormatting sqref="C72">
    <cfRule type="cellIs" dxfId="256" priority="227" stopIfTrue="1" operator="notEqual">
      <formula>""</formula>
    </cfRule>
  </conditionalFormatting>
  <conditionalFormatting sqref="C61:C71">
    <cfRule type="cellIs" dxfId="255" priority="226" stopIfTrue="1" operator="notEqual">
      <formula>""</formula>
    </cfRule>
  </conditionalFormatting>
  <conditionalFormatting sqref="C84">
    <cfRule type="cellIs" dxfId="254" priority="235" stopIfTrue="1" operator="notEqual">
      <formula>""</formula>
    </cfRule>
  </conditionalFormatting>
  <conditionalFormatting sqref="C85:C94">
    <cfRule type="cellIs" dxfId="253" priority="232" stopIfTrue="1" operator="notEqual">
      <formula>""</formula>
    </cfRule>
  </conditionalFormatting>
  <conditionalFormatting sqref="C73:C83">
    <cfRule type="cellIs" dxfId="252" priority="234" stopIfTrue="1" operator="notEqual">
      <formula>""</formula>
    </cfRule>
  </conditionalFormatting>
  <conditionalFormatting sqref="C85:C94">
    <cfRule type="cellIs" dxfId="251" priority="233" stopIfTrue="1" operator="notEqual">
      <formula>""</formula>
    </cfRule>
  </conditionalFormatting>
  <conditionalFormatting sqref="C84">
    <cfRule type="cellIs" dxfId="250" priority="231" stopIfTrue="1" operator="notEqual">
      <formula>""</formula>
    </cfRule>
  </conditionalFormatting>
  <conditionalFormatting sqref="C84">
    <cfRule type="cellIs" dxfId="249" priority="230" stopIfTrue="1" operator="notEqual">
      <formula>""</formula>
    </cfRule>
  </conditionalFormatting>
  <conditionalFormatting sqref="C73:C82">
    <cfRule type="cellIs" dxfId="248" priority="224" stopIfTrue="1" operator="notEqual">
      <formula>""</formula>
    </cfRule>
  </conditionalFormatting>
  <conditionalFormatting sqref="C73:C82">
    <cfRule type="cellIs" dxfId="247" priority="225" stopIfTrue="1" operator="notEqual">
      <formula>""</formula>
    </cfRule>
  </conditionalFormatting>
  <conditionalFormatting sqref="C85:C94">
    <cfRule type="cellIs" dxfId="246" priority="223" stopIfTrue="1" operator="notEqual">
      <formula>""</formula>
    </cfRule>
  </conditionalFormatting>
  <conditionalFormatting sqref="C85:C94">
    <cfRule type="cellIs" dxfId="245" priority="222" stopIfTrue="1" operator="notEqual">
      <formula>""</formula>
    </cfRule>
  </conditionalFormatting>
  <conditionalFormatting sqref="C72">
    <cfRule type="cellIs" dxfId="244" priority="211" stopIfTrue="1" operator="notEqual">
      <formula>""</formula>
    </cfRule>
  </conditionalFormatting>
  <conditionalFormatting sqref="C61:C71">
    <cfRule type="cellIs" dxfId="243" priority="210" stopIfTrue="1" operator="notEqual">
      <formula>""</formula>
    </cfRule>
  </conditionalFormatting>
  <conditionalFormatting sqref="C107 C73:C83 C85:C95">
    <cfRule type="cellIs" dxfId="242" priority="221" stopIfTrue="1" operator="notEqual">
      <formula>""</formula>
    </cfRule>
  </conditionalFormatting>
  <conditionalFormatting sqref="C84">
    <cfRule type="cellIs" dxfId="241" priority="220" stopIfTrue="1" operator="notEqual">
      <formula>""</formula>
    </cfRule>
  </conditionalFormatting>
  <conditionalFormatting sqref="C84">
    <cfRule type="cellIs" dxfId="240" priority="219" stopIfTrue="1" operator="notEqual">
      <formula>""</formula>
    </cfRule>
  </conditionalFormatting>
  <conditionalFormatting sqref="C85:C94">
    <cfRule type="cellIs" dxfId="239" priority="216" stopIfTrue="1" operator="notEqual">
      <formula>""</formula>
    </cfRule>
  </conditionalFormatting>
  <conditionalFormatting sqref="C73:C83">
    <cfRule type="cellIs" dxfId="238" priority="218" stopIfTrue="1" operator="notEqual">
      <formula>""</formula>
    </cfRule>
  </conditionalFormatting>
  <conditionalFormatting sqref="C85:C94">
    <cfRule type="cellIs" dxfId="237" priority="217" stopIfTrue="1" operator="notEqual">
      <formula>""</formula>
    </cfRule>
  </conditionalFormatting>
  <conditionalFormatting sqref="C84">
    <cfRule type="cellIs" dxfId="236" priority="215" stopIfTrue="1" operator="notEqual">
      <formula>""</formula>
    </cfRule>
  </conditionalFormatting>
  <conditionalFormatting sqref="C84">
    <cfRule type="cellIs" dxfId="235" priority="214" stopIfTrue="1" operator="notEqual">
      <formula>""</formula>
    </cfRule>
  </conditionalFormatting>
  <conditionalFormatting sqref="C73:C83">
    <cfRule type="cellIs" dxfId="234" priority="213" stopIfTrue="1" operator="notEqual">
      <formula>""</formula>
    </cfRule>
  </conditionalFormatting>
  <conditionalFormatting sqref="C72">
    <cfRule type="cellIs" dxfId="233" priority="212" stopIfTrue="1" operator="notEqual">
      <formula>""</formula>
    </cfRule>
  </conditionalFormatting>
  <conditionalFormatting sqref="C73:C82">
    <cfRule type="cellIs" dxfId="232" priority="208" stopIfTrue="1" operator="notEqual">
      <formula>""</formula>
    </cfRule>
  </conditionalFormatting>
  <conditionalFormatting sqref="C73:C82">
    <cfRule type="cellIs" dxfId="231" priority="209" stopIfTrue="1" operator="notEqual">
      <formula>""</formula>
    </cfRule>
  </conditionalFormatting>
  <conditionalFormatting sqref="C85:C94">
    <cfRule type="cellIs" dxfId="230" priority="207" stopIfTrue="1" operator="notEqual">
      <formula>""</formula>
    </cfRule>
  </conditionalFormatting>
  <conditionalFormatting sqref="C85:C94">
    <cfRule type="cellIs" dxfId="229" priority="206" stopIfTrue="1" operator="notEqual">
      <formula>""</formula>
    </cfRule>
  </conditionalFormatting>
  <conditionalFormatting sqref="C84:C94">
    <cfRule type="cellIs" dxfId="228" priority="205" stopIfTrue="1" operator="notEqual">
      <formula>""</formula>
    </cfRule>
  </conditionalFormatting>
  <conditionalFormatting sqref="C84:C94">
    <cfRule type="cellIs" dxfId="227" priority="204" stopIfTrue="1" operator="notEqual">
      <formula>""</formula>
    </cfRule>
  </conditionalFormatting>
  <conditionalFormatting sqref="C73:C83">
    <cfRule type="cellIs" dxfId="226" priority="203" stopIfTrue="1" operator="notEqual">
      <formula>""</formula>
    </cfRule>
  </conditionalFormatting>
  <conditionalFormatting sqref="C72">
    <cfRule type="cellIs" dxfId="225" priority="202" stopIfTrue="1" operator="notEqual">
      <formula>""</formula>
    </cfRule>
  </conditionalFormatting>
  <conditionalFormatting sqref="C72">
    <cfRule type="cellIs" dxfId="224" priority="201" stopIfTrue="1" operator="notEqual">
      <formula>""</formula>
    </cfRule>
  </conditionalFormatting>
  <conditionalFormatting sqref="C73:C82">
    <cfRule type="cellIs" dxfId="223" priority="198" stopIfTrue="1" operator="notEqual">
      <formula>""</formula>
    </cfRule>
  </conditionalFormatting>
  <conditionalFormatting sqref="C61:C71">
    <cfRule type="cellIs" dxfId="222" priority="200" stopIfTrue="1" operator="notEqual">
      <formula>""</formula>
    </cfRule>
  </conditionalFormatting>
  <conditionalFormatting sqref="C73:C82">
    <cfRule type="cellIs" dxfId="221" priority="199" stopIfTrue="1" operator="notEqual">
      <formula>""</formula>
    </cfRule>
  </conditionalFormatting>
  <conditionalFormatting sqref="C72">
    <cfRule type="cellIs" dxfId="220" priority="197" stopIfTrue="1" operator="notEqual">
      <formula>""</formula>
    </cfRule>
  </conditionalFormatting>
  <conditionalFormatting sqref="C72">
    <cfRule type="cellIs" dxfId="219" priority="196" stopIfTrue="1" operator="notEqual">
      <formula>""</formula>
    </cfRule>
  </conditionalFormatting>
  <conditionalFormatting sqref="C61:C71">
    <cfRule type="cellIs" dxfId="218" priority="195" stopIfTrue="1" operator="notEqual">
      <formula>""</formula>
    </cfRule>
  </conditionalFormatting>
  <conditionalFormatting sqref="C60">
    <cfRule type="cellIs" dxfId="217" priority="194" stopIfTrue="1" operator="notEqual">
      <formula>""</formula>
    </cfRule>
  </conditionalFormatting>
  <conditionalFormatting sqref="C60">
    <cfRule type="cellIs" dxfId="216" priority="193" stopIfTrue="1" operator="notEqual">
      <formula>""</formula>
    </cfRule>
  </conditionalFormatting>
  <conditionalFormatting sqref="C61:C70">
    <cfRule type="cellIs" dxfId="215" priority="190" stopIfTrue="1" operator="notEqual">
      <formula>""</formula>
    </cfRule>
  </conditionalFormatting>
  <conditionalFormatting sqref="C49:C59">
    <cfRule type="cellIs" dxfId="214" priority="192" stopIfTrue="1" operator="notEqual">
      <formula>""</formula>
    </cfRule>
  </conditionalFormatting>
  <conditionalFormatting sqref="C61:C70">
    <cfRule type="cellIs" dxfId="213" priority="191" stopIfTrue="1" operator="notEqual">
      <formula>""</formula>
    </cfRule>
  </conditionalFormatting>
  <conditionalFormatting sqref="C73:C82">
    <cfRule type="cellIs" dxfId="212" priority="189" stopIfTrue="1" operator="notEqual">
      <formula>""</formula>
    </cfRule>
  </conditionalFormatting>
  <conditionalFormatting sqref="C73:C82">
    <cfRule type="cellIs" dxfId="211" priority="188" stopIfTrue="1" operator="notEqual">
      <formula>""</formula>
    </cfRule>
  </conditionalFormatting>
  <conditionalFormatting sqref="C97:C106">
    <cfRule type="cellIs" dxfId="210" priority="181" stopIfTrue="1" operator="notEqual">
      <formula>""</formula>
    </cfRule>
  </conditionalFormatting>
  <conditionalFormatting sqref="C97:C106">
    <cfRule type="cellIs" dxfId="209" priority="180" stopIfTrue="1" operator="notEqual">
      <formula>""</formula>
    </cfRule>
  </conditionalFormatting>
  <conditionalFormatting sqref="C96">
    <cfRule type="cellIs" dxfId="208" priority="179" stopIfTrue="1" operator="notEqual">
      <formula>""</formula>
    </cfRule>
  </conditionalFormatting>
  <conditionalFormatting sqref="C96">
    <cfRule type="cellIs" dxfId="207" priority="178" stopIfTrue="1" operator="notEqual">
      <formula>""</formula>
    </cfRule>
  </conditionalFormatting>
  <conditionalFormatting sqref="C97:C106">
    <cfRule type="cellIs" dxfId="206" priority="177" stopIfTrue="1" operator="notEqual">
      <formula>""</formula>
    </cfRule>
  </conditionalFormatting>
  <conditionalFormatting sqref="C96">
    <cfRule type="cellIs" dxfId="205" priority="187" stopIfTrue="1" operator="notEqual">
      <formula>""</formula>
    </cfRule>
  </conditionalFormatting>
  <conditionalFormatting sqref="C96:C106">
    <cfRule type="cellIs" dxfId="204" priority="186" stopIfTrue="1" operator="notEqual">
      <formula>""</formula>
    </cfRule>
  </conditionalFormatting>
  <conditionalFormatting sqref="C96:C106">
    <cfRule type="cellIs" dxfId="203" priority="185" stopIfTrue="1" operator="notEqual">
      <formula>""</formula>
    </cfRule>
  </conditionalFormatting>
  <conditionalFormatting sqref="C97:C106">
    <cfRule type="cellIs" dxfId="202" priority="184" stopIfTrue="1" operator="notEqual">
      <formula>""</formula>
    </cfRule>
  </conditionalFormatting>
  <conditionalFormatting sqref="C96">
    <cfRule type="cellIs" dxfId="201" priority="183" stopIfTrue="1" operator="notEqual">
      <formula>""</formula>
    </cfRule>
  </conditionalFormatting>
  <conditionalFormatting sqref="C96">
    <cfRule type="cellIs" dxfId="200" priority="182" stopIfTrue="1" operator="notEqual">
      <formula>""</formula>
    </cfRule>
  </conditionalFormatting>
  <conditionalFormatting sqref="C97:C106">
    <cfRule type="cellIs" dxfId="199" priority="176" stopIfTrue="1" operator="notEqual">
      <formula>""</formula>
    </cfRule>
  </conditionalFormatting>
  <conditionalFormatting sqref="C96:C106">
    <cfRule type="cellIs" dxfId="198" priority="175" stopIfTrue="1" operator="notEqual">
      <formula>""</formula>
    </cfRule>
  </conditionalFormatting>
  <conditionalFormatting sqref="C96:C106">
    <cfRule type="cellIs" dxfId="197" priority="174" stopIfTrue="1" operator="notEqual">
      <formula>""</formula>
    </cfRule>
  </conditionalFormatting>
  <conditionalFormatting sqref="C96:C106">
    <cfRule type="cellIs" dxfId="196" priority="173" stopIfTrue="1" operator="notEqual">
      <formula>""</formula>
    </cfRule>
  </conditionalFormatting>
  <conditionalFormatting sqref="C96:C106">
    <cfRule type="cellIs" dxfId="195" priority="172" stopIfTrue="1" operator="notEqual">
      <formula>""</formula>
    </cfRule>
  </conditionalFormatting>
  <conditionalFormatting sqref="C97:C106">
    <cfRule type="cellIs" dxfId="194" priority="171" stopIfTrue="1" operator="notEqual">
      <formula>""</formula>
    </cfRule>
  </conditionalFormatting>
  <conditionalFormatting sqref="C97:C106">
    <cfRule type="cellIs" dxfId="193" priority="170" stopIfTrue="1" operator="notEqual">
      <formula>""</formula>
    </cfRule>
  </conditionalFormatting>
  <conditionalFormatting sqref="C97:C106">
    <cfRule type="cellIs" dxfId="192" priority="169" stopIfTrue="1" operator="notEqual">
      <formula>""</formula>
    </cfRule>
  </conditionalFormatting>
  <conditionalFormatting sqref="C97:C106">
    <cfRule type="cellIs" dxfId="191" priority="168" stopIfTrue="1" operator="notEqual">
      <formula>""</formula>
    </cfRule>
  </conditionalFormatting>
  <conditionalFormatting sqref="C97:C106">
    <cfRule type="cellIs" dxfId="190" priority="167" stopIfTrue="1" operator="notEqual">
      <formula>""</formula>
    </cfRule>
  </conditionalFormatting>
  <conditionalFormatting sqref="C119">
    <cfRule type="cellIs" dxfId="189" priority="166" stopIfTrue="1" operator="notEqual">
      <formula>""</formula>
    </cfRule>
  </conditionalFormatting>
  <conditionalFormatting sqref="C119">
    <cfRule type="cellIs" dxfId="188" priority="165" stopIfTrue="1" operator="notEqual">
      <formula>""</formula>
    </cfRule>
  </conditionalFormatting>
  <conditionalFormatting sqref="C108:C109">
    <cfRule type="cellIs" dxfId="187" priority="164" stopIfTrue="1" operator="notEqual">
      <formula>""</formula>
    </cfRule>
  </conditionalFormatting>
  <conditionalFormatting sqref="C108:C109">
    <cfRule type="cellIs" dxfId="186" priority="163" stopIfTrue="1" operator="notEqual">
      <formula>""</formula>
    </cfRule>
  </conditionalFormatting>
  <conditionalFormatting sqref="C97:C106 C108:C118 C120:C131">
    <cfRule type="cellIs" dxfId="185" priority="162" stopIfTrue="1" operator="notEqual">
      <formula>""</formula>
    </cfRule>
  </conditionalFormatting>
  <conditionalFormatting sqref="C97:C106 C108:C118 C120:C131">
    <cfRule type="cellIs" dxfId="184" priority="161" stopIfTrue="1" operator="notEqual">
      <formula>""</formula>
    </cfRule>
  </conditionalFormatting>
  <conditionalFormatting sqref="C13">
    <cfRule type="cellIs" dxfId="183" priority="160" stopIfTrue="1" operator="notEqual">
      <formula>""</formula>
    </cfRule>
  </conditionalFormatting>
  <conditionalFormatting sqref="C72">
    <cfRule type="cellIs" dxfId="182" priority="159" stopIfTrue="1" operator="notEqual">
      <formula>""</formula>
    </cfRule>
  </conditionalFormatting>
  <conditionalFormatting sqref="C72">
    <cfRule type="cellIs" dxfId="181" priority="158" stopIfTrue="1" operator="notEqual">
      <formula>""</formula>
    </cfRule>
  </conditionalFormatting>
  <conditionalFormatting sqref="C73:C82">
    <cfRule type="cellIs" dxfId="180" priority="155" stopIfTrue="1" operator="notEqual">
      <formula>""</formula>
    </cfRule>
  </conditionalFormatting>
  <conditionalFormatting sqref="C61:C71">
    <cfRule type="cellIs" dxfId="179" priority="157" stopIfTrue="1" operator="notEqual">
      <formula>""</formula>
    </cfRule>
  </conditionalFormatting>
  <conditionalFormatting sqref="C73:C82">
    <cfRule type="cellIs" dxfId="178" priority="156" stopIfTrue="1" operator="notEqual">
      <formula>""</formula>
    </cfRule>
  </conditionalFormatting>
  <conditionalFormatting sqref="C72">
    <cfRule type="cellIs" dxfId="177" priority="154" stopIfTrue="1" operator="notEqual">
      <formula>""</formula>
    </cfRule>
  </conditionalFormatting>
  <conditionalFormatting sqref="C72">
    <cfRule type="cellIs" dxfId="176" priority="153" stopIfTrue="1" operator="notEqual">
      <formula>""</formula>
    </cfRule>
  </conditionalFormatting>
  <conditionalFormatting sqref="C61:C71">
    <cfRule type="cellIs" dxfId="175" priority="152" stopIfTrue="1" operator="notEqual">
      <formula>""</formula>
    </cfRule>
  </conditionalFormatting>
  <conditionalFormatting sqref="C60">
    <cfRule type="cellIs" dxfId="174" priority="151" stopIfTrue="1" operator="notEqual">
      <formula>""</formula>
    </cfRule>
  </conditionalFormatting>
  <conditionalFormatting sqref="C60">
    <cfRule type="cellIs" dxfId="173" priority="150" stopIfTrue="1" operator="notEqual">
      <formula>""</formula>
    </cfRule>
  </conditionalFormatting>
  <conditionalFormatting sqref="C61:C70">
    <cfRule type="cellIs" dxfId="172" priority="147" stopIfTrue="1" operator="notEqual">
      <formula>""</formula>
    </cfRule>
  </conditionalFormatting>
  <conditionalFormatting sqref="C49:C59">
    <cfRule type="cellIs" dxfId="171" priority="149" stopIfTrue="1" operator="notEqual">
      <formula>""</formula>
    </cfRule>
  </conditionalFormatting>
  <conditionalFormatting sqref="C61:C70">
    <cfRule type="cellIs" dxfId="170" priority="148" stopIfTrue="1" operator="notEqual">
      <formula>""</formula>
    </cfRule>
  </conditionalFormatting>
  <conditionalFormatting sqref="C73:C82">
    <cfRule type="cellIs" dxfId="169" priority="146" stopIfTrue="1" operator="notEqual">
      <formula>""</formula>
    </cfRule>
  </conditionalFormatting>
  <conditionalFormatting sqref="C73:C82">
    <cfRule type="cellIs" dxfId="168" priority="145" stopIfTrue="1" operator="notEqual">
      <formula>""</formula>
    </cfRule>
  </conditionalFormatting>
  <conditionalFormatting sqref="C72:C82">
    <cfRule type="cellIs" dxfId="167" priority="144" stopIfTrue="1" operator="notEqual">
      <formula>""</formula>
    </cfRule>
  </conditionalFormatting>
  <conditionalFormatting sqref="C72:C82">
    <cfRule type="cellIs" dxfId="166" priority="143" stopIfTrue="1" operator="notEqual">
      <formula>""</formula>
    </cfRule>
  </conditionalFormatting>
  <conditionalFormatting sqref="C61:C71">
    <cfRule type="cellIs" dxfId="165" priority="142" stopIfTrue="1" operator="notEqual">
      <formula>""</formula>
    </cfRule>
  </conditionalFormatting>
  <conditionalFormatting sqref="C60">
    <cfRule type="cellIs" dxfId="164" priority="141" stopIfTrue="1" operator="notEqual">
      <formula>""</formula>
    </cfRule>
  </conditionalFormatting>
  <conditionalFormatting sqref="C60">
    <cfRule type="cellIs" dxfId="163" priority="140" stopIfTrue="1" operator="notEqual">
      <formula>""</formula>
    </cfRule>
  </conditionalFormatting>
  <conditionalFormatting sqref="C61:C70">
    <cfRule type="cellIs" dxfId="162" priority="137" stopIfTrue="1" operator="notEqual">
      <formula>""</formula>
    </cfRule>
  </conditionalFormatting>
  <conditionalFormatting sqref="C49:C59">
    <cfRule type="cellIs" dxfId="161" priority="139" stopIfTrue="1" operator="notEqual">
      <formula>""</formula>
    </cfRule>
  </conditionalFormatting>
  <conditionalFormatting sqref="C61:C70">
    <cfRule type="cellIs" dxfId="160" priority="138" stopIfTrue="1" operator="notEqual">
      <formula>""</formula>
    </cfRule>
  </conditionalFormatting>
  <conditionalFormatting sqref="C60">
    <cfRule type="cellIs" dxfId="159" priority="136" stopIfTrue="1" operator="notEqual">
      <formula>""</formula>
    </cfRule>
  </conditionalFormatting>
  <conditionalFormatting sqref="C60">
    <cfRule type="cellIs" dxfId="158" priority="135" stopIfTrue="1" operator="notEqual">
      <formula>""</formula>
    </cfRule>
  </conditionalFormatting>
  <conditionalFormatting sqref="C49:C59">
    <cfRule type="cellIs" dxfId="157" priority="134" stopIfTrue="1" operator="notEqual">
      <formula>""</formula>
    </cfRule>
  </conditionalFormatting>
  <conditionalFormatting sqref="C48">
    <cfRule type="cellIs" dxfId="156" priority="133" stopIfTrue="1" operator="notEqual">
      <formula>""</formula>
    </cfRule>
  </conditionalFormatting>
  <conditionalFormatting sqref="C48">
    <cfRule type="cellIs" dxfId="155" priority="132" stopIfTrue="1" operator="notEqual">
      <formula>""</formula>
    </cfRule>
  </conditionalFormatting>
  <conditionalFormatting sqref="C49:C58">
    <cfRule type="cellIs" dxfId="154" priority="129" stopIfTrue="1" operator="notEqual">
      <formula>""</formula>
    </cfRule>
  </conditionalFormatting>
  <conditionalFormatting sqref="C37:C47">
    <cfRule type="cellIs" dxfId="153" priority="131" stopIfTrue="1" operator="notEqual">
      <formula>""</formula>
    </cfRule>
  </conditionalFormatting>
  <conditionalFormatting sqref="C49:C58">
    <cfRule type="cellIs" dxfId="152" priority="130" stopIfTrue="1" operator="notEqual">
      <formula>""</formula>
    </cfRule>
  </conditionalFormatting>
  <conditionalFormatting sqref="C61:C70">
    <cfRule type="cellIs" dxfId="151" priority="128" stopIfTrue="1" operator="notEqual">
      <formula>""</formula>
    </cfRule>
  </conditionalFormatting>
  <conditionalFormatting sqref="C61:C70">
    <cfRule type="cellIs" dxfId="150" priority="127" stopIfTrue="1" operator="notEqual">
      <formula>""</formula>
    </cfRule>
  </conditionalFormatting>
  <conditionalFormatting sqref="C72:C82">
    <cfRule type="cellIs" dxfId="149" priority="126" stopIfTrue="1" operator="notEqual">
      <formula>""</formula>
    </cfRule>
  </conditionalFormatting>
  <conditionalFormatting sqref="C72:C82">
    <cfRule type="cellIs" dxfId="148" priority="125" stopIfTrue="1" operator="notEqual">
      <formula>""</formula>
    </cfRule>
  </conditionalFormatting>
  <conditionalFormatting sqref="C61:C71">
    <cfRule type="cellIs" dxfId="147" priority="124" stopIfTrue="1" operator="notEqual">
      <formula>""</formula>
    </cfRule>
  </conditionalFormatting>
  <conditionalFormatting sqref="C60">
    <cfRule type="cellIs" dxfId="146" priority="123" stopIfTrue="1" operator="notEqual">
      <formula>""</formula>
    </cfRule>
  </conditionalFormatting>
  <conditionalFormatting sqref="C60">
    <cfRule type="cellIs" dxfId="145" priority="122" stopIfTrue="1" operator="notEqual">
      <formula>""</formula>
    </cfRule>
  </conditionalFormatting>
  <conditionalFormatting sqref="C61:C70">
    <cfRule type="cellIs" dxfId="144" priority="119" stopIfTrue="1" operator="notEqual">
      <formula>""</formula>
    </cfRule>
  </conditionalFormatting>
  <conditionalFormatting sqref="C49:C59">
    <cfRule type="cellIs" dxfId="143" priority="121" stopIfTrue="1" operator="notEqual">
      <formula>""</formula>
    </cfRule>
  </conditionalFormatting>
  <conditionalFormatting sqref="C61:C70">
    <cfRule type="cellIs" dxfId="142" priority="120" stopIfTrue="1" operator="notEqual">
      <formula>""</formula>
    </cfRule>
  </conditionalFormatting>
  <conditionalFormatting sqref="C60">
    <cfRule type="cellIs" dxfId="141" priority="118" stopIfTrue="1" operator="notEqual">
      <formula>""</formula>
    </cfRule>
  </conditionalFormatting>
  <conditionalFormatting sqref="C60">
    <cfRule type="cellIs" dxfId="140" priority="117" stopIfTrue="1" operator="notEqual">
      <formula>""</formula>
    </cfRule>
  </conditionalFormatting>
  <conditionalFormatting sqref="C49:C59">
    <cfRule type="cellIs" dxfId="139" priority="116" stopIfTrue="1" operator="notEqual">
      <formula>""</formula>
    </cfRule>
  </conditionalFormatting>
  <conditionalFormatting sqref="C48">
    <cfRule type="cellIs" dxfId="138" priority="115" stopIfTrue="1" operator="notEqual">
      <formula>""</formula>
    </cfRule>
  </conditionalFormatting>
  <conditionalFormatting sqref="C48">
    <cfRule type="cellIs" dxfId="137" priority="114" stopIfTrue="1" operator="notEqual">
      <formula>""</formula>
    </cfRule>
  </conditionalFormatting>
  <conditionalFormatting sqref="C49:C58">
    <cfRule type="cellIs" dxfId="136" priority="111" stopIfTrue="1" operator="notEqual">
      <formula>""</formula>
    </cfRule>
  </conditionalFormatting>
  <conditionalFormatting sqref="C37:C47">
    <cfRule type="cellIs" dxfId="135" priority="113" stopIfTrue="1" operator="notEqual">
      <formula>""</formula>
    </cfRule>
  </conditionalFormatting>
  <conditionalFormatting sqref="C49:C58">
    <cfRule type="cellIs" dxfId="134" priority="112" stopIfTrue="1" operator="notEqual">
      <formula>""</formula>
    </cfRule>
  </conditionalFormatting>
  <conditionalFormatting sqref="C61:C70">
    <cfRule type="cellIs" dxfId="133" priority="110" stopIfTrue="1" operator="notEqual">
      <formula>""</formula>
    </cfRule>
  </conditionalFormatting>
  <conditionalFormatting sqref="C61:C70">
    <cfRule type="cellIs" dxfId="132" priority="109" stopIfTrue="1" operator="notEqual">
      <formula>""</formula>
    </cfRule>
  </conditionalFormatting>
  <conditionalFormatting sqref="C60:C70">
    <cfRule type="cellIs" dxfId="131" priority="108" stopIfTrue="1" operator="notEqual">
      <formula>""</formula>
    </cfRule>
  </conditionalFormatting>
  <conditionalFormatting sqref="C60:C70">
    <cfRule type="cellIs" dxfId="130" priority="107" stopIfTrue="1" operator="notEqual">
      <formula>""</formula>
    </cfRule>
  </conditionalFormatting>
  <conditionalFormatting sqref="C49:C59">
    <cfRule type="cellIs" dxfId="129" priority="106" stopIfTrue="1" operator="notEqual">
      <formula>""</formula>
    </cfRule>
  </conditionalFormatting>
  <conditionalFormatting sqref="C48">
    <cfRule type="cellIs" dxfId="128" priority="105" stopIfTrue="1" operator="notEqual">
      <formula>""</formula>
    </cfRule>
  </conditionalFormatting>
  <conditionalFormatting sqref="C48">
    <cfRule type="cellIs" dxfId="127" priority="104" stopIfTrue="1" operator="notEqual">
      <formula>""</formula>
    </cfRule>
  </conditionalFormatting>
  <conditionalFormatting sqref="C49:C58">
    <cfRule type="cellIs" dxfId="126" priority="101" stopIfTrue="1" operator="notEqual">
      <formula>""</formula>
    </cfRule>
  </conditionalFormatting>
  <conditionalFormatting sqref="C37:C47">
    <cfRule type="cellIs" dxfId="125" priority="103" stopIfTrue="1" operator="notEqual">
      <formula>""</formula>
    </cfRule>
  </conditionalFormatting>
  <conditionalFormatting sqref="C49:C58">
    <cfRule type="cellIs" dxfId="124" priority="102" stopIfTrue="1" operator="notEqual">
      <formula>""</formula>
    </cfRule>
  </conditionalFormatting>
  <conditionalFormatting sqref="C48">
    <cfRule type="cellIs" dxfId="123" priority="100" stopIfTrue="1" operator="notEqual">
      <formula>""</formula>
    </cfRule>
  </conditionalFormatting>
  <conditionalFormatting sqref="C48">
    <cfRule type="cellIs" dxfId="122" priority="99" stopIfTrue="1" operator="notEqual">
      <formula>""</formula>
    </cfRule>
  </conditionalFormatting>
  <conditionalFormatting sqref="C37:C47">
    <cfRule type="cellIs" dxfId="121" priority="98" stopIfTrue="1" operator="notEqual">
      <formula>""</formula>
    </cfRule>
  </conditionalFormatting>
  <conditionalFormatting sqref="C36">
    <cfRule type="cellIs" dxfId="120" priority="97" stopIfTrue="1" operator="notEqual">
      <formula>""</formula>
    </cfRule>
  </conditionalFormatting>
  <conditionalFormatting sqref="C36">
    <cfRule type="cellIs" dxfId="119" priority="96" stopIfTrue="1" operator="notEqual">
      <formula>""</formula>
    </cfRule>
  </conditionalFormatting>
  <conditionalFormatting sqref="C37:C46">
    <cfRule type="cellIs" dxfId="118" priority="93" stopIfTrue="1" operator="notEqual">
      <formula>""</formula>
    </cfRule>
  </conditionalFormatting>
  <conditionalFormatting sqref="C25:C35">
    <cfRule type="cellIs" dxfId="117" priority="95" stopIfTrue="1" operator="notEqual">
      <formula>""</formula>
    </cfRule>
  </conditionalFormatting>
  <conditionalFormatting sqref="C37:C46">
    <cfRule type="cellIs" dxfId="116" priority="94" stopIfTrue="1" operator="notEqual">
      <formula>""</formula>
    </cfRule>
  </conditionalFormatting>
  <conditionalFormatting sqref="C49:C58">
    <cfRule type="cellIs" dxfId="115" priority="92" stopIfTrue="1" operator="notEqual">
      <formula>""</formula>
    </cfRule>
  </conditionalFormatting>
  <conditionalFormatting sqref="C49:C58">
    <cfRule type="cellIs" dxfId="114" priority="91" stopIfTrue="1" operator="notEqual">
      <formula>""</formula>
    </cfRule>
  </conditionalFormatting>
  <conditionalFormatting sqref="C73:C82">
    <cfRule type="cellIs" dxfId="113" priority="87" stopIfTrue="1" operator="notEqual">
      <formula>""</formula>
    </cfRule>
  </conditionalFormatting>
  <conditionalFormatting sqref="C73:C82">
    <cfRule type="cellIs" dxfId="112" priority="86" stopIfTrue="1" operator="notEqual">
      <formula>""</formula>
    </cfRule>
  </conditionalFormatting>
  <conditionalFormatting sqref="C72">
    <cfRule type="cellIs" dxfId="111" priority="85" stopIfTrue="1" operator="notEqual">
      <formula>""</formula>
    </cfRule>
  </conditionalFormatting>
  <conditionalFormatting sqref="C72">
    <cfRule type="cellIs" dxfId="110" priority="90" stopIfTrue="1" operator="notEqual">
      <formula>""</formula>
    </cfRule>
  </conditionalFormatting>
  <conditionalFormatting sqref="C72">
    <cfRule type="cellIs" dxfId="109" priority="89" stopIfTrue="1" operator="notEqual">
      <formula>""</formula>
    </cfRule>
  </conditionalFormatting>
  <conditionalFormatting sqref="C61:C71">
    <cfRule type="cellIs" dxfId="108" priority="88" stopIfTrue="1" operator="notEqual">
      <formula>""</formula>
    </cfRule>
  </conditionalFormatting>
  <conditionalFormatting sqref="C61:C71">
    <cfRule type="cellIs" dxfId="107" priority="78" stopIfTrue="1" operator="notEqual">
      <formula>""</formula>
    </cfRule>
  </conditionalFormatting>
  <conditionalFormatting sqref="C60">
    <cfRule type="cellIs" dxfId="106" priority="77" stopIfTrue="1" operator="notEqual">
      <formula>""</formula>
    </cfRule>
  </conditionalFormatting>
  <conditionalFormatting sqref="C60">
    <cfRule type="cellIs" dxfId="105" priority="76" stopIfTrue="1" operator="notEqual">
      <formula>""</formula>
    </cfRule>
  </conditionalFormatting>
  <conditionalFormatting sqref="C49:C59">
    <cfRule type="cellIs" dxfId="104" priority="75" stopIfTrue="1" operator="notEqual">
      <formula>""</formula>
    </cfRule>
  </conditionalFormatting>
  <conditionalFormatting sqref="C72">
    <cfRule type="cellIs" dxfId="103" priority="84" stopIfTrue="1" operator="notEqual">
      <formula>""</formula>
    </cfRule>
  </conditionalFormatting>
  <conditionalFormatting sqref="C73:C82">
    <cfRule type="cellIs" dxfId="102" priority="81" stopIfTrue="1" operator="notEqual">
      <formula>""</formula>
    </cfRule>
  </conditionalFormatting>
  <conditionalFormatting sqref="C61:C71">
    <cfRule type="cellIs" dxfId="101" priority="83" stopIfTrue="1" operator="notEqual">
      <formula>""</formula>
    </cfRule>
  </conditionalFormatting>
  <conditionalFormatting sqref="C73:C82">
    <cfRule type="cellIs" dxfId="100" priority="82" stopIfTrue="1" operator="notEqual">
      <formula>""</formula>
    </cfRule>
  </conditionalFormatting>
  <conditionalFormatting sqref="C72">
    <cfRule type="cellIs" dxfId="99" priority="80" stopIfTrue="1" operator="notEqual">
      <formula>""</formula>
    </cfRule>
  </conditionalFormatting>
  <conditionalFormatting sqref="C72">
    <cfRule type="cellIs" dxfId="98" priority="79" stopIfTrue="1" operator="notEqual">
      <formula>""</formula>
    </cfRule>
  </conditionalFormatting>
  <conditionalFormatting sqref="C61:C70">
    <cfRule type="cellIs" dxfId="97" priority="73" stopIfTrue="1" operator="notEqual">
      <formula>""</formula>
    </cfRule>
  </conditionalFormatting>
  <conditionalFormatting sqref="C61:C70">
    <cfRule type="cellIs" dxfId="96" priority="74" stopIfTrue="1" operator="notEqual">
      <formula>""</formula>
    </cfRule>
  </conditionalFormatting>
  <conditionalFormatting sqref="C73:C82">
    <cfRule type="cellIs" dxfId="95" priority="72" stopIfTrue="1" operator="notEqual">
      <formula>""</formula>
    </cfRule>
  </conditionalFormatting>
  <conditionalFormatting sqref="C73:C82">
    <cfRule type="cellIs" dxfId="94" priority="71" stopIfTrue="1" operator="notEqual">
      <formula>""</formula>
    </cfRule>
  </conditionalFormatting>
  <conditionalFormatting sqref="C60">
    <cfRule type="cellIs" dxfId="93" priority="61" stopIfTrue="1" operator="notEqual">
      <formula>""</formula>
    </cfRule>
  </conditionalFormatting>
  <conditionalFormatting sqref="C49:C59">
    <cfRule type="cellIs" dxfId="92" priority="60" stopIfTrue="1" operator="notEqual">
      <formula>""</formula>
    </cfRule>
  </conditionalFormatting>
  <conditionalFormatting sqref="C72">
    <cfRule type="cellIs" dxfId="91" priority="70" stopIfTrue="1" operator="notEqual">
      <formula>""</formula>
    </cfRule>
  </conditionalFormatting>
  <conditionalFormatting sqref="C72">
    <cfRule type="cellIs" dxfId="90" priority="69" stopIfTrue="1" operator="notEqual">
      <formula>""</formula>
    </cfRule>
  </conditionalFormatting>
  <conditionalFormatting sqref="C73:C82">
    <cfRule type="cellIs" dxfId="89" priority="66" stopIfTrue="1" operator="notEqual">
      <formula>""</formula>
    </cfRule>
  </conditionalFormatting>
  <conditionalFormatting sqref="C61:C71">
    <cfRule type="cellIs" dxfId="88" priority="68" stopIfTrue="1" operator="notEqual">
      <formula>""</formula>
    </cfRule>
  </conditionalFormatting>
  <conditionalFormatting sqref="C73:C82">
    <cfRule type="cellIs" dxfId="87" priority="67" stopIfTrue="1" operator="notEqual">
      <formula>""</formula>
    </cfRule>
  </conditionalFormatting>
  <conditionalFormatting sqref="C72">
    <cfRule type="cellIs" dxfId="86" priority="65" stopIfTrue="1" operator="notEqual">
      <formula>""</formula>
    </cfRule>
  </conditionalFormatting>
  <conditionalFormatting sqref="C72">
    <cfRule type="cellIs" dxfId="85" priority="64" stopIfTrue="1" operator="notEqual">
      <formula>""</formula>
    </cfRule>
  </conditionalFormatting>
  <conditionalFormatting sqref="C61:C71">
    <cfRule type="cellIs" dxfId="84" priority="63" stopIfTrue="1" operator="notEqual">
      <formula>""</formula>
    </cfRule>
  </conditionalFormatting>
  <conditionalFormatting sqref="C60">
    <cfRule type="cellIs" dxfId="83" priority="62" stopIfTrue="1" operator="notEqual">
      <formula>""</formula>
    </cfRule>
  </conditionalFormatting>
  <conditionalFormatting sqref="C61:C70">
    <cfRule type="cellIs" dxfId="82" priority="58" stopIfTrue="1" operator="notEqual">
      <formula>""</formula>
    </cfRule>
  </conditionalFormatting>
  <conditionalFormatting sqref="C61:C70">
    <cfRule type="cellIs" dxfId="81" priority="59" stopIfTrue="1" operator="notEqual">
      <formula>""</formula>
    </cfRule>
  </conditionalFormatting>
  <conditionalFormatting sqref="C73:C82">
    <cfRule type="cellIs" dxfId="80" priority="57" stopIfTrue="1" operator="notEqual">
      <formula>""</formula>
    </cfRule>
  </conditionalFormatting>
  <conditionalFormatting sqref="C73:C82">
    <cfRule type="cellIs" dxfId="79" priority="56" stopIfTrue="1" operator="notEqual">
      <formula>""</formula>
    </cfRule>
  </conditionalFormatting>
  <conditionalFormatting sqref="C72:C82">
    <cfRule type="cellIs" dxfId="78" priority="55" stopIfTrue="1" operator="notEqual">
      <formula>""</formula>
    </cfRule>
  </conditionalFormatting>
  <conditionalFormatting sqref="C72:C82">
    <cfRule type="cellIs" dxfId="77" priority="54" stopIfTrue="1" operator="notEqual">
      <formula>""</formula>
    </cfRule>
  </conditionalFormatting>
  <conditionalFormatting sqref="C61:C71">
    <cfRule type="cellIs" dxfId="76" priority="53" stopIfTrue="1" operator="notEqual">
      <formula>""</formula>
    </cfRule>
  </conditionalFormatting>
  <conditionalFormatting sqref="C60">
    <cfRule type="cellIs" dxfId="75" priority="52" stopIfTrue="1" operator="notEqual">
      <formula>""</formula>
    </cfRule>
  </conditionalFormatting>
  <conditionalFormatting sqref="C60">
    <cfRule type="cellIs" dxfId="74" priority="51" stopIfTrue="1" operator="notEqual">
      <formula>""</formula>
    </cfRule>
  </conditionalFormatting>
  <conditionalFormatting sqref="C61:C70">
    <cfRule type="cellIs" dxfId="73" priority="48" stopIfTrue="1" operator="notEqual">
      <formula>""</formula>
    </cfRule>
  </conditionalFormatting>
  <conditionalFormatting sqref="C49:C59">
    <cfRule type="cellIs" dxfId="72" priority="50" stopIfTrue="1" operator="notEqual">
      <formula>""</formula>
    </cfRule>
  </conditionalFormatting>
  <conditionalFormatting sqref="C61:C70">
    <cfRule type="cellIs" dxfId="71" priority="49" stopIfTrue="1" operator="notEqual">
      <formula>""</formula>
    </cfRule>
  </conditionalFormatting>
  <conditionalFormatting sqref="C60">
    <cfRule type="cellIs" dxfId="70" priority="47" stopIfTrue="1" operator="notEqual">
      <formula>""</formula>
    </cfRule>
  </conditionalFormatting>
  <conditionalFormatting sqref="C60">
    <cfRule type="cellIs" dxfId="69" priority="46" stopIfTrue="1" operator="notEqual">
      <formula>""</formula>
    </cfRule>
  </conditionalFormatting>
  <conditionalFormatting sqref="C49:C59">
    <cfRule type="cellIs" dxfId="68" priority="45" stopIfTrue="1" operator="notEqual">
      <formula>""</formula>
    </cfRule>
  </conditionalFormatting>
  <conditionalFormatting sqref="C48">
    <cfRule type="cellIs" dxfId="67" priority="44" stopIfTrue="1" operator="notEqual">
      <formula>""</formula>
    </cfRule>
  </conditionalFormatting>
  <conditionalFormatting sqref="C48">
    <cfRule type="cellIs" dxfId="66" priority="43" stopIfTrue="1" operator="notEqual">
      <formula>""</formula>
    </cfRule>
  </conditionalFormatting>
  <conditionalFormatting sqref="C49:C58">
    <cfRule type="cellIs" dxfId="65" priority="40" stopIfTrue="1" operator="notEqual">
      <formula>""</formula>
    </cfRule>
  </conditionalFormatting>
  <conditionalFormatting sqref="C37:C47">
    <cfRule type="cellIs" dxfId="64" priority="42" stopIfTrue="1" operator="notEqual">
      <formula>""</formula>
    </cfRule>
  </conditionalFormatting>
  <conditionalFormatting sqref="C49:C58">
    <cfRule type="cellIs" dxfId="63" priority="41" stopIfTrue="1" operator="notEqual">
      <formula>""</formula>
    </cfRule>
  </conditionalFormatting>
  <conditionalFormatting sqref="C61:C70">
    <cfRule type="cellIs" dxfId="62" priority="39" stopIfTrue="1" operator="notEqual">
      <formula>""</formula>
    </cfRule>
  </conditionalFormatting>
  <conditionalFormatting sqref="C61:C70">
    <cfRule type="cellIs" dxfId="61" priority="38" stopIfTrue="1" operator="notEqual">
      <formula>""</formula>
    </cfRule>
  </conditionalFormatting>
  <conditionalFormatting sqref="C85:C94">
    <cfRule type="cellIs" dxfId="60" priority="31" stopIfTrue="1" operator="notEqual">
      <formula>""</formula>
    </cfRule>
  </conditionalFormatting>
  <conditionalFormatting sqref="C85:C94">
    <cfRule type="cellIs" dxfId="59" priority="30" stopIfTrue="1" operator="notEqual">
      <formula>""</formula>
    </cfRule>
  </conditionalFormatting>
  <conditionalFormatting sqref="C84">
    <cfRule type="cellIs" dxfId="58" priority="29" stopIfTrue="1" operator="notEqual">
      <formula>""</formula>
    </cfRule>
  </conditionalFormatting>
  <conditionalFormatting sqref="C84">
    <cfRule type="cellIs" dxfId="57" priority="28" stopIfTrue="1" operator="notEqual">
      <formula>""</formula>
    </cfRule>
  </conditionalFormatting>
  <conditionalFormatting sqref="C85:C94">
    <cfRule type="cellIs" dxfId="56" priority="27" stopIfTrue="1" operator="notEqual">
      <formula>""</formula>
    </cfRule>
  </conditionalFormatting>
  <conditionalFormatting sqref="C84">
    <cfRule type="cellIs" dxfId="55" priority="37" stopIfTrue="1" operator="notEqual">
      <formula>""</formula>
    </cfRule>
  </conditionalFormatting>
  <conditionalFormatting sqref="C84:C94">
    <cfRule type="cellIs" dxfId="54" priority="36" stopIfTrue="1" operator="notEqual">
      <formula>""</formula>
    </cfRule>
  </conditionalFormatting>
  <conditionalFormatting sqref="C84:C94">
    <cfRule type="cellIs" dxfId="53" priority="35" stopIfTrue="1" operator="notEqual">
      <formula>""</formula>
    </cfRule>
  </conditionalFormatting>
  <conditionalFormatting sqref="C85:C94">
    <cfRule type="cellIs" dxfId="52" priority="34" stopIfTrue="1" operator="notEqual">
      <formula>""</formula>
    </cfRule>
  </conditionalFormatting>
  <conditionalFormatting sqref="C84">
    <cfRule type="cellIs" dxfId="51" priority="33" stopIfTrue="1" operator="notEqual">
      <formula>""</formula>
    </cfRule>
  </conditionalFormatting>
  <conditionalFormatting sqref="C84">
    <cfRule type="cellIs" dxfId="50" priority="32" stopIfTrue="1" operator="notEqual">
      <formula>""</formula>
    </cfRule>
  </conditionalFormatting>
  <conditionalFormatting sqref="C85:C94">
    <cfRule type="cellIs" dxfId="49" priority="26" stopIfTrue="1" operator="notEqual">
      <formula>""</formula>
    </cfRule>
  </conditionalFormatting>
  <conditionalFormatting sqref="C84:C94">
    <cfRule type="cellIs" dxfId="48" priority="25" stopIfTrue="1" operator="notEqual">
      <formula>""</formula>
    </cfRule>
  </conditionalFormatting>
  <conditionalFormatting sqref="C84:C94">
    <cfRule type="cellIs" dxfId="47" priority="24" stopIfTrue="1" operator="notEqual">
      <formula>""</formula>
    </cfRule>
  </conditionalFormatting>
  <conditionalFormatting sqref="C84:C94">
    <cfRule type="cellIs" dxfId="46" priority="23" stopIfTrue="1" operator="notEqual">
      <formula>""</formula>
    </cfRule>
  </conditionalFormatting>
  <conditionalFormatting sqref="C84:C94">
    <cfRule type="cellIs" dxfId="45" priority="22" stopIfTrue="1" operator="notEqual">
      <formula>""</formula>
    </cfRule>
  </conditionalFormatting>
  <conditionalFormatting sqref="C85:C94">
    <cfRule type="cellIs" dxfId="44" priority="21" stopIfTrue="1" operator="notEqual">
      <formula>""</formula>
    </cfRule>
  </conditionalFormatting>
  <conditionalFormatting sqref="C85:C94">
    <cfRule type="cellIs" dxfId="43" priority="20" stopIfTrue="1" operator="notEqual">
      <formula>""</formula>
    </cfRule>
  </conditionalFormatting>
  <conditionalFormatting sqref="C85:C94">
    <cfRule type="cellIs" dxfId="42" priority="19" stopIfTrue="1" operator="notEqual">
      <formula>""</formula>
    </cfRule>
  </conditionalFormatting>
  <conditionalFormatting sqref="C85:C94">
    <cfRule type="cellIs" dxfId="41" priority="18" stopIfTrue="1" operator="notEqual">
      <formula>""</formula>
    </cfRule>
  </conditionalFormatting>
  <conditionalFormatting sqref="C85:C94">
    <cfRule type="cellIs" dxfId="40" priority="17" stopIfTrue="1" operator="notEqual">
      <formula>""</formula>
    </cfRule>
  </conditionalFormatting>
  <conditionalFormatting sqref="C107">
    <cfRule type="cellIs" dxfId="39" priority="16" stopIfTrue="1" operator="notEqual">
      <formula>""</formula>
    </cfRule>
  </conditionalFormatting>
  <conditionalFormatting sqref="C107">
    <cfRule type="cellIs" dxfId="38" priority="15" stopIfTrue="1" operator="notEqual">
      <formula>""</formula>
    </cfRule>
  </conditionalFormatting>
  <conditionalFormatting sqref="C96:C97">
    <cfRule type="cellIs" dxfId="37" priority="14" stopIfTrue="1" operator="notEqual">
      <formula>""</formula>
    </cfRule>
  </conditionalFormatting>
  <conditionalFormatting sqref="C96:C97">
    <cfRule type="cellIs" dxfId="36" priority="13" stopIfTrue="1" operator="notEqual">
      <formula>""</formula>
    </cfRule>
  </conditionalFormatting>
  <conditionalFormatting sqref="D133">
    <cfRule type="cellIs" dxfId="35" priority="10" stopIfTrue="1" operator="notEqual">
      <formula>""</formula>
    </cfRule>
  </conditionalFormatting>
  <conditionalFormatting sqref="D133">
    <cfRule type="cellIs" dxfId="34" priority="12" stopIfTrue="1" operator="notEqual">
      <formula>""</formula>
    </cfRule>
  </conditionalFormatting>
  <conditionalFormatting sqref="D133">
    <cfRule type="cellIs" dxfId="33" priority="11" stopIfTrue="1" operator="notEqual">
      <formula>""</formula>
    </cfRule>
  </conditionalFormatting>
  <conditionalFormatting sqref="D134:D144">
    <cfRule type="cellIs" dxfId="32" priority="9" stopIfTrue="1" operator="equal">
      <formula>"Total"</formula>
    </cfRule>
  </conditionalFormatting>
  <conditionalFormatting sqref="F133">
    <cfRule type="cellIs" dxfId="31" priority="5" stopIfTrue="1" operator="notEqual">
      <formula>""</formula>
    </cfRule>
  </conditionalFormatting>
  <conditionalFormatting sqref="F133">
    <cfRule type="cellIs" dxfId="30" priority="7" stopIfTrue="1" operator="notEqual">
      <formula>""</formula>
    </cfRule>
  </conditionalFormatting>
  <conditionalFormatting sqref="F133">
    <cfRule type="cellIs" dxfId="29" priority="6" stopIfTrue="1" operator="notEqual">
      <formula>""</formula>
    </cfRule>
  </conditionalFormatting>
  <conditionalFormatting sqref="F134:F144">
    <cfRule type="cellIs" dxfId="28" priority="4" stopIfTrue="1" operator="equal">
      <formula>"Total"</formula>
    </cfRule>
  </conditionalFormatting>
  <conditionalFormatting sqref="F12:F23">
    <cfRule type="cellIs" dxfId="27" priority="2" stopIfTrue="1" operator="equal">
      <formula>"Total"</formula>
    </cfRule>
  </conditionalFormatting>
  <conditionalFormatting sqref="F24:F131">
    <cfRule type="cellIs" dxfId="26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rowBreaks count="1" manualBreakCount="1">
    <brk id="1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2"/>
  <sheetViews>
    <sheetView zoomScale="110" zoomScaleNormal="110" workbookViewId="0">
      <pane ySplit="10" topLeftCell="A11" activePane="bottomLeft" state="frozen"/>
      <selection pane="bottomLeft" activeCell="I1" sqref="I1"/>
    </sheetView>
  </sheetViews>
  <sheetFormatPr defaultRowHeight="12.75"/>
  <cols>
    <col min="1" max="1" width="8.42578125" customWidth="1"/>
    <col min="2" max="2" width="3.140625" customWidth="1"/>
    <col min="3" max="3" width="5" style="1" customWidth="1"/>
    <col min="4" max="4" width="5.85546875" style="1" customWidth="1"/>
    <col min="5" max="5" width="6.7109375" style="1" customWidth="1"/>
    <col min="6" max="6" width="7" style="1" customWidth="1"/>
    <col min="7" max="7" width="6.7109375" style="1" customWidth="1"/>
    <col min="8" max="8" width="6.5703125" style="1" customWidth="1"/>
    <col min="9" max="9" width="8.85546875" style="1" customWidth="1"/>
    <col min="10" max="11" width="10.85546875" style="1" customWidth="1"/>
    <col min="12" max="12" width="11.28515625" style="1" customWidth="1"/>
    <col min="13" max="14" width="10.85546875" style="1" customWidth="1"/>
    <col min="15" max="15" width="9" style="1" customWidth="1"/>
  </cols>
  <sheetData>
    <row r="1" spans="2:15" ht="1.5" customHeight="1"/>
    <row r="3" spans="2:15" ht="9" customHeight="1"/>
    <row r="4" spans="2:15" ht="9.75" customHeight="1">
      <c r="J4" s="2"/>
      <c r="K4" s="2"/>
    </row>
    <row r="5" spans="2:15" ht="15.75" customHeight="1">
      <c r="J5" s="2"/>
      <c r="K5" s="2"/>
    </row>
    <row r="6" spans="2:15" ht="15">
      <c r="C6" s="114" t="s">
        <v>183</v>
      </c>
      <c r="D6" s="114"/>
      <c r="E6" s="114"/>
      <c r="F6" s="114"/>
      <c r="G6" s="114"/>
      <c r="H6" s="114"/>
      <c r="I6" s="45"/>
      <c r="L6" s="115" t="s">
        <v>100</v>
      </c>
      <c r="M6" s="21"/>
      <c r="N6" s="21"/>
      <c r="O6" s="356">
        <f>'base(indices)'!H1</f>
        <v>44409</v>
      </c>
    </row>
    <row r="7" spans="2:15" ht="7.5" customHeight="1">
      <c r="C7"/>
      <c r="D7"/>
      <c r="E7"/>
      <c r="F7"/>
      <c r="G7"/>
      <c r="H7"/>
      <c r="I7"/>
      <c r="J7"/>
      <c r="K7"/>
      <c r="L7"/>
      <c r="M7"/>
      <c r="N7"/>
      <c r="O7"/>
    </row>
    <row r="8" spans="2:15" ht="13.5" thickBot="1">
      <c r="C8" s="6" t="s">
        <v>85</v>
      </c>
      <c r="D8" s="6"/>
      <c r="G8" s="5"/>
      <c r="H8" s="5"/>
      <c r="K8" s="338" t="s">
        <v>184</v>
      </c>
      <c r="L8" s="339"/>
      <c r="N8" s="329" t="s">
        <v>187</v>
      </c>
      <c r="O8" s="330"/>
    </row>
    <row r="9" spans="2:15" ht="14.25" customHeight="1">
      <c r="B9" s="434" t="s">
        <v>42</v>
      </c>
      <c r="C9" s="415" t="s">
        <v>4</v>
      </c>
      <c r="D9" s="417" t="s">
        <v>36</v>
      </c>
      <c r="E9" s="419" t="s">
        <v>37</v>
      </c>
      <c r="F9" s="419" t="s">
        <v>43</v>
      </c>
      <c r="G9" s="391" t="s">
        <v>44</v>
      </c>
      <c r="H9" s="391" t="s">
        <v>45</v>
      </c>
      <c r="I9" s="468" t="s">
        <v>122</v>
      </c>
      <c r="J9" s="478" t="s">
        <v>69</v>
      </c>
      <c r="K9" s="480">
        <v>0.9</v>
      </c>
      <c r="L9" s="472">
        <v>0.8</v>
      </c>
      <c r="M9" s="474">
        <v>0.7</v>
      </c>
      <c r="N9" s="472">
        <v>0.6</v>
      </c>
      <c r="O9" s="476">
        <v>0.5</v>
      </c>
    </row>
    <row r="10" spans="2:15" ht="24.75" customHeight="1" thickBot="1">
      <c r="B10" s="467"/>
      <c r="C10" s="416"/>
      <c r="D10" s="418"/>
      <c r="E10" s="420"/>
      <c r="F10" s="420"/>
      <c r="G10" s="392"/>
      <c r="H10" s="392"/>
      <c r="I10" s="469"/>
      <c r="J10" s="479"/>
      <c r="K10" s="481"/>
      <c r="L10" s="473"/>
      <c r="M10" s="475"/>
      <c r="N10" s="473"/>
      <c r="O10" s="477"/>
    </row>
    <row r="11" spans="2:15" s="30" customFormat="1" ht="13.5" customHeight="1">
      <c r="B11" s="124">
        <v>4</v>
      </c>
      <c r="C11" s="119">
        <v>42036</v>
      </c>
      <c r="D11" s="57">
        <f>724*2+788*2</f>
        <v>3024</v>
      </c>
      <c r="E11" s="96">
        <f>'base(indices)'!G65</f>
        <v>1.3864984300000001</v>
      </c>
      <c r="F11" s="58">
        <f t="shared" ref="F11:F14" si="0">D11*E11</f>
        <v>4192.7712523199998</v>
      </c>
      <c r="G11" s="48">
        <v>0</v>
      </c>
      <c r="H11" s="60">
        <f t="shared" ref="H11:H14" si="1">F11*G11</f>
        <v>0</v>
      </c>
      <c r="I11" s="190">
        <f>(F11+H11)</f>
        <v>4192.7712523199998</v>
      </c>
      <c r="J11" s="331">
        <f>I11</f>
        <v>4192.7712523199998</v>
      </c>
      <c r="K11" s="332">
        <f>J11*K$9</f>
        <v>3773.4941270879999</v>
      </c>
      <c r="L11" s="333">
        <f>J11*$L$9</f>
        <v>3354.217001856</v>
      </c>
      <c r="M11" s="332">
        <f>J11*M$9</f>
        <v>2934.9398766239997</v>
      </c>
      <c r="N11" s="332">
        <f>J11*N$9</f>
        <v>2515.6627513919998</v>
      </c>
      <c r="O11" s="142">
        <f>J11*O$9</f>
        <v>2096.3856261599999</v>
      </c>
    </row>
    <row r="12" spans="2:15" s="30" customFormat="1" ht="13.5" customHeight="1">
      <c r="B12" s="124">
        <v>4</v>
      </c>
      <c r="C12" s="119">
        <v>42401</v>
      </c>
      <c r="D12" s="57">
        <f>788*2+880*2</f>
        <v>3336</v>
      </c>
      <c r="E12" s="96">
        <f>'base(indices)'!G77</f>
        <v>1.2825427700000001</v>
      </c>
      <c r="F12" s="58">
        <f t="shared" si="0"/>
        <v>4278.5626807200006</v>
      </c>
      <c r="G12" s="48">
        <v>0</v>
      </c>
      <c r="H12" s="60">
        <f t="shared" si="1"/>
        <v>0</v>
      </c>
      <c r="I12" s="190">
        <f>(F12+H12)</f>
        <v>4278.5626807200006</v>
      </c>
      <c r="J12" s="334">
        <f t="shared" ref="J12:J14" si="2">I12</f>
        <v>4278.5626807200006</v>
      </c>
      <c r="K12" s="332">
        <f>J12*K$9</f>
        <v>3850.7064126480004</v>
      </c>
      <c r="L12" s="333">
        <f>J12*$L$9</f>
        <v>3422.8501445760007</v>
      </c>
      <c r="M12" s="332">
        <f>J12*M$9</f>
        <v>2994.9938765040001</v>
      </c>
      <c r="N12" s="332">
        <f>J12*N$9</f>
        <v>2567.1376084320004</v>
      </c>
      <c r="O12" s="142">
        <f>J12*O$9</f>
        <v>2139.2813403600003</v>
      </c>
    </row>
    <row r="13" spans="2:15" s="30" customFormat="1" ht="13.5" customHeight="1">
      <c r="B13" s="124">
        <v>4</v>
      </c>
      <c r="C13" s="119">
        <v>42767</v>
      </c>
      <c r="D13" s="57">
        <f>880*2+937*2</f>
        <v>3634</v>
      </c>
      <c r="E13" s="96">
        <f>'base(indices)'!G89</f>
        <v>1.2106416200000001</v>
      </c>
      <c r="F13" s="58">
        <f t="shared" si="0"/>
        <v>4399.4716470800004</v>
      </c>
      <c r="G13" s="48">
        <v>0</v>
      </c>
      <c r="H13" s="60">
        <f t="shared" si="1"/>
        <v>0</v>
      </c>
      <c r="I13" s="190">
        <f t="shared" ref="I13:I14" si="3">(F13+H13)</f>
        <v>4399.4716470800004</v>
      </c>
      <c r="J13" s="334">
        <f t="shared" si="2"/>
        <v>4399.4716470800004</v>
      </c>
      <c r="K13" s="332">
        <f>J13*K$9</f>
        <v>3959.5244823720004</v>
      </c>
      <c r="L13" s="333">
        <f>J13*$L$9</f>
        <v>3519.5773176640005</v>
      </c>
      <c r="M13" s="332">
        <f>J13*M$9</f>
        <v>3079.6301529560001</v>
      </c>
      <c r="N13" s="332">
        <f>J13*N$9</f>
        <v>2639.6829882480001</v>
      </c>
      <c r="O13" s="142">
        <f>J13*O$9</f>
        <v>2199.7358235400002</v>
      </c>
    </row>
    <row r="14" spans="2:15" ht="13.5" customHeight="1">
      <c r="B14" s="124">
        <v>4</v>
      </c>
      <c r="C14" s="56">
        <v>43132</v>
      </c>
      <c r="D14" s="57">
        <f>937*2+954*2</f>
        <v>3782</v>
      </c>
      <c r="E14" s="96">
        <f>'base(indices)'!G101</f>
        <v>1.1751612899999999</v>
      </c>
      <c r="F14" s="58">
        <f t="shared" si="0"/>
        <v>4444.4599987799993</v>
      </c>
      <c r="G14" s="48">
        <v>0</v>
      </c>
      <c r="H14" s="60">
        <f t="shared" si="1"/>
        <v>0</v>
      </c>
      <c r="I14" s="190">
        <f t="shared" si="3"/>
        <v>4444.4599987799993</v>
      </c>
      <c r="J14" s="334">
        <f t="shared" si="2"/>
        <v>4444.4599987799993</v>
      </c>
      <c r="K14" s="332">
        <f>J14*K$9</f>
        <v>4000.0139989019995</v>
      </c>
      <c r="L14" s="333">
        <f>J14*$L$9</f>
        <v>3555.5679990239996</v>
      </c>
      <c r="M14" s="332">
        <f>J14*M$9</f>
        <v>3111.1219991459993</v>
      </c>
      <c r="N14" s="332">
        <f>J14*N$9</f>
        <v>2666.6759992679995</v>
      </c>
      <c r="O14" s="142">
        <f>J14*O$9</f>
        <v>2222.2299993899996</v>
      </c>
    </row>
    <row r="15" spans="2:15" ht="13.5" customHeight="1">
      <c r="B15" s="124">
        <v>4</v>
      </c>
      <c r="C15" s="119">
        <v>43497</v>
      </c>
      <c r="D15" s="57">
        <f>954*2+998*2</f>
        <v>3904</v>
      </c>
      <c r="E15" s="96">
        <f>'base(indices)'!G113</f>
        <v>1.1324952800000001</v>
      </c>
      <c r="F15" s="58">
        <f>D15*E15</f>
        <v>4421.2615731200003</v>
      </c>
      <c r="G15" s="48">
        <v>0</v>
      </c>
      <c r="H15" s="60">
        <f>F15*G15</f>
        <v>0</v>
      </c>
      <c r="I15" s="190">
        <f>(F15+H15)</f>
        <v>4421.2615731200003</v>
      </c>
      <c r="J15" s="334">
        <f>I15</f>
        <v>4421.2615731200003</v>
      </c>
      <c r="K15" s="332">
        <f>J15*K$9</f>
        <v>3979.1354158080003</v>
      </c>
      <c r="L15" s="333">
        <f>J15*$L$9</f>
        <v>3537.0092584960003</v>
      </c>
      <c r="M15" s="332">
        <f>J15*M$9</f>
        <v>3094.8831011840002</v>
      </c>
      <c r="N15" s="332">
        <f>J15*N$9</f>
        <v>2652.7569438720002</v>
      </c>
      <c r="O15" s="142">
        <f>J15*O$9</f>
        <v>2210.6307865600002</v>
      </c>
    </row>
    <row r="16" spans="2:15" ht="13.5" customHeight="1">
      <c r="B16" s="118">
        <v>4</v>
      </c>
      <c r="C16" s="56">
        <v>43862</v>
      </c>
      <c r="D16" s="57">
        <f>998*2+1045*2</f>
        <v>4086</v>
      </c>
      <c r="E16" s="96">
        <f>'base(indices)'!G125</f>
        <v>1.08541037</v>
      </c>
      <c r="F16" s="70">
        <f>D16*E16</f>
        <v>4434.9867718199994</v>
      </c>
      <c r="G16" s="59">
        <v>0</v>
      </c>
      <c r="H16" s="60">
        <f>F16*G16</f>
        <v>0</v>
      </c>
      <c r="I16" s="170">
        <f>(F16+H16)</f>
        <v>4434.9867718199994</v>
      </c>
      <c r="J16" s="334">
        <f>I16</f>
        <v>4434.9867718199994</v>
      </c>
      <c r="K16" s="142">
        <f t="shared" ref="K16:O17" si="4">$J16*K$9</f>
        <v>3991.4880946379994</v>
      </c>
      <c r="L16" s="332">
        <f t="shared" si="4"/>
        <v>3547.9894174559995</v>
      </c>
      <c r="M16" s="332">
        <f t="shared" si="4"/>
        <v>3104.4907402739996</v>
      </c>
      <c r="N16" s="332">
        <f t="shared" si="4"/>
        <v>2660.9920630919996</v>
      </c>
      <c r="O16" s="142">
        <f t="shared" si="4"/>
        <v>2217.4933859099997</v>
      </c>
    </row>
    <row r="17" spans="2:16" ht="13.5" customHeight="1">
      <c r="B17" s="118">
        <v>4</v>
      </c>
      <c r="C17" s="56">
        <v>44228</v>
      </c>
      <c r="D17" s="57">
        <f>1045*2+1100*2</f>
        <v>4290</v>
      </c>
      <c r="E17" s="96">
        <f>'base(indices)'!G137</f>
        <v>1.0406628600000001</v>
      </c>
      <c r="F17" s="70">
        <f>D17*E17</f>
        <v>4464.4436694000005</v>
      </c>
      <c r="G17" s="59">
        <v>0</v>
      </c>
      <c r="H17" s="60">
        <f>F17*G17</f>
        <v>0</v>
      </c>
      <c r="I17" s="170">
        <f>(F17+H17)</f>
        <v>4464.4436694000005</v>
      </c>
      <c r="J17" s="334">
        <f>I17</f>
        <v>4464.4436694000005</v>
      </c>
      <c r="K17" s="142">
        <f t="shared" si="4"/>
        <v>4017.9993024600008</v>
      </c>
      <c r="L17" s="332">
        <f t="shared" si="4"/>
        <v>3571.5549355200005</v>
      </c>
      <c r="M17" s="332">
        <f t="shared" si="4"/>
        <v>3125.1105685800003</v>
      </c>
      <c r="N17" s="332">
        <f t="shared" si="4"/>
        <v>2678.6662016400001</v>
      </c>
      <c r="O17" s="142">
        <f t="shared" si="4"/>
        <v>2232.2218347000003</v>
      </c>
    </row>
    <row r="18" spans="2:16" ht="13.5" customHeight="1" thickBot="1">
      <c r="B18" s="229"/>
      <c r="C18" s="230"/>
      <c r="D18" s="231"/>
      <c r="E18" s="278"/>
      <c r="F18" s="279"/>
      <c r="G18" s="335"/>
      <c r="H18" s="233"/>
      <c r="I18" s="336"/>
      <c r="J18" s="337"/>
      <c r="K18" s="258"/>
      <c r="L18" s="94"/>
      <c r="M18" s="258"/>
      <c r="N18" s="258"/>
      <c r="O18" s="125"/>
    </row>
    <row r="19" spans="2:16">
      <c r="C19" s="24"/>
      <c r="D19" s="24"/>
      <c r="E19" s="24"/>
      <c r="F19" s="24"/>
      <c r="G19" s="24"/>
      <c r="H19" s="24"/>
      <c r="I19" s="24"/>
      <c r="J19" s="24"/>
      <c r="K19" s="24"/>
      <c r="L19" s="27"/>
      <c r="M19" s="27"/>
      <c r="N19" s="27"/>
      <c r="O19" s="27"/>
    </row>
    <row r="20" spans="2:16">
      <c r="C20" s="28"/>
      <c r="D20"/>
      <c r="K20" s="7"/>
      <c r="L20" s="16"/>
      <c r="M20" s="16"/>
      <c r="N20" s="16"/>
      <c r="O20" s="16"/>
    </row>
    <row r="21" spans="2:16">
      <c r="C21" s="28" t="s">
        <v>185</v>
      </c>
      <c r="P21" s="1"/>
    </row>
    <row r="22" spans="2:16" ht="13.5">
      <c r="C22" s="8"/>
      <c r="D22" s="8"/>
      <c r="E22" s="8"/>
      <c r="F22" s="8"/>
      <c r="G22" s="8"/>
      <c r="H22" s="8"/>
      <c r="I22" s="17"/>
      <c r="J22" s="8"/>
      <c r="K22" s="9"/>
      <c r="L22" s="16"/>
      <c r="M22" s="16"/>
      <c r="N22" s="16"/>
      <c r="O22" s="16"/>
    </row>
  </sheetData>
  <mergeCells count="14">
    <mergeCell ref="B9:B10"/>
    <mergeCell ref="C9:C10"/>
    <mergeCell ref="D9:D10"/>
    <mergeCell ref="E9:E10"/>
    <mergeCell ref="F9:F10"/>
    <mergeCell ref="L9:L10"/>
    <mergeCell ref="M9:M10"/>
    <mergeCell ref="N9:N10"/>
    <mergeCell ref="O9:O10"/>
    <mergeCell ref="G9:G10"/>
    <mergeCell ref="H9:H10"/>
    <mergeCell ref="I9:I10"/>
    <mergeCell ref="J9:J10"/>
    <mergeCell ref="K9:K10"/>
  </mergeCells>
  <conditionalFormatting sqref="F18:I18 F16:G16 C11:D16 F11:I15 C18:D18">
    <cfRule type="cellIs" dxfId="25" priority="12" stopIfTrue="1" operator="notEqual">
      <formula>""</formula>
    </cfRule>
  </conditionalFormatting>
  <conditionalFormatting sqref="E9 E11:E18">
    <cfRule type="cellIs" dxfId="24" priority="11" stopIfTrue="1" operator="equal">
      <formula>"Total"</formula>
    </cfRule>
  </conditionalFormatting>
  <conditionalFormatting sqref="E9">
    <cfRule type="cellIs" dxfId="23" priority="10" stopIfTrue="1" operator="equal">
      <formula>"Total"</formula>
    </cfRule>
  </conditionalFormatting>
  <conditionalFormatting sqref="F14 H14 H18 F18">
    <cfRule type="cellIs" dxfId="22" priority="9" stopIfTrue="1" operator="notEqual">
      <formula>""</formula>
    </cfRule>
  </conditionalFormatting>
  <conditionalFormatting sqref="F14 H14 H18 F18">
    <cfRule type="cellIs" dxfId="21" priority="8" stopIfTrue="1" operator="notEqual">
      <formula>""</formula>
    </cfRule>
  </conditionalFormatting>
  <conditionalFormatting sqref="F14 F18">
    <cfRule type="cellIs" dxfId="20" priority="7" stopIfTrue="1" operator="notEqual">
      <formula>""</formula>
    </cfRule>
  </conditionalFormatting>
  <conditionalFormatting sqref="H16:I16">
    <cfRule type="cellIs" dxfId="19" priority="5" stopIfTrue="1" operator="notEqual">
      <formula>""</formula>
    </cfRule>
  </conditionalFormatting>
  <conditionalFormatting sqref="H16:I16">
    <cfRule type="cellIs" dxfId="18" priority="6" stopIfTrue="1" operator="notEqual">
      <formula>""</formula>
    </cfRule>
  </conditionalFormatting>
  <conditionalFormatting sqref="F17:G17 C17:D17">
    <cfRule type="cellIs" dxfId="17" priority="4" stopIfTrue="1" operator="notEqual">
      <formula>""</formula>
    </cfRule>
  </conditionalFormatting>
  <conditionalFormatting sqref="H17:I17">
    <cfRule type="cellIs" dxfId="16" priority="1" stopIfTrue="1" operator="notEqual">
      <formula>""</formula>
    </cfRule>
  </conditionalFormatting>
  <conditionalFormatting sqref="H17:I17">
    <cfRule type="cellIs" dxfId="15" priority="2" stopIfTrue="1" operator="notEqual">
      <formula>""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BENEFÍCIOS-SEM JRS E SEM CORREÇ</vt:lpstr>
      <vt:lpstr>LOAS-SEM JRS E SEM CORREÇÃO</vt:lpstr>
      <vt:lpstr>BENEFÍCIOS-CORRIGIDO-SEM JUROS</vt:lpstr>
      <vt:lpstr>LOAS-CORRIGIDO-SEM JUROS</vt:lpstr>
      <vt:lpstr>BENEFÍCIOS-com juros 12 m</vt:lpstr>
      <vt:lpstr>BPC LOAS-com juros 12 m</vt:lpstr>
      <vt:lpstr>salario matern. Sem juros</vt:lpstr>
      <vt:lpstr>salario matern. Juros 12 m</vt:lpstr>
      <vt:lpstr>Seguro Defeso.Sem jrs</vt:lpstr>
      <vt:lpstr>Seguro Defeso Com juros 12m</vt:lpstr>
      <vt:lpstr>base(indices)</vt:lpstr>
      <vt:lpstr>Plan3</vt:lpstr>
      <vt:lpstr>'BENEFÍCIOS-com juros 12 m'!Area_de_impressao</vt:lpstr>
      <vt:lpstr>'BENEFÍCIOS-CORRIGIDO-SEM JUROS'!Area_de_impressao</vt:lpstr>
      <vt:lpstr>'BENEFÍCIOS-com juros 12 m'!Titulos_de_impressao</vt:lpstr>
      <vt:lpstr>'BENEFÍCIOS-CORRIGIDO-SEM JUROS'!Titulos_de_impressao</vt:lpstr>
      <vt:lpstr>'BENEFÍCIOS-SEM JRS E SEM CORREÇ'!Titulos_de_impressao</vt:lpstr>
      <vt:lpstr>'BPC LOAS-com juros 12 m'!Titulos_de_impressao</vt:lpstr>
      <vt:lpstr>'LOAS-CORRIGIDO-SEM JUROS'!Titulos_de_impressao</vt:lpstr>
      <vt:lpstr>'LOAS-SEM JRS E SEM CORREÇÃO'!Titulos_de_impressao</vt:lpstr>
      <vt:lpstr>'salario matern. Juros 12 m'!Titulos_de_impressao</vt:lpstr>
      <vt:lpstr>'salario matern. Sem juros'!Titulos_de_impressao</vt:lpstr>
      <vt:lpstr>'Seguro Defeso Com juros 12m'!Titulos_de_impressao</vt:lpstr>
      <vt:lpstr>'Seguro Defeso.Sem jrs'!Titulos_de_impressao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Assis Pereira</dc:creator>
  <cp:lastModifiedBy>ba604303</cp:lastModifiedBy>
  <cp:lastPrinted>2021-03-16T14:02:16Z</cp:lastPrinted>
  <dcterms:created xsi:type="dcterms:W3CDTF">2009-11-09T18:14:09Z</dcterms:created>
  <dcterms:modified xsi:type="dcterms:W3CDTF">2021-07-26T13:26:22Z</dcterms:modified>
</cp:coreProperties>
</file>